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115" windowHeight="9750"/>
  </bookViews>
  <sheets>
    <sheet name="Grundwerte" sheetId="2" r:id="rId1"/>
    <sheet name="Berechnung" sheetId="3" r:id="rId2"/>
    <sheet name="Tatsächliche Kosten" sheetId="5" r:id="rId3"/>
  </sheets>
  <calcPr calcId="125725"/>
</workbook>
</file>

<file path=xl/calcChain.xml><?xml version="1.0" encoding="utf-8"?>
<calcChain xmlns="http://schemas.openxmlformats.org/spreadsheetml/2006/main">
  <c r="G12" i="2"/>
  <c r="G11"/>
  <c r="I3" i="5"/>
  <c r="I4"/>
  <c r="I5"/>
  <c r="I6"/>
  <c r="I7"/>
  <c r="I8"/>
  <c r="I9"/>
  <c r="I10"/>
  <c r="I11"/>
  <c r="I12"/>
  <c r="I13"/>
  <c r="I14"/>
  <c r="D4"/>
  <c r="E4" s="1"/>
  <c r="D5"/>
  <c r="F5" s="1"/>
  <c r="D6"/>
  <c r="E6" s="1"/>
  <c r="D7"/>
  <c r="F7" s="1"/>
  <c r="D8"/>
  <c r="E8" s="1"/>
  <c r="D9"/>
  <c r="F9" s="1"/>
  <c r="D10"/>
  <c r="E10" s="1"/>
  <c r="D11"/>
  <c r="F11" s="1"/>
  <c r="D12"/>
  <c r="E12" s="1"/>
  <c r="D13"/>
  <c r="F13" s="1"/>
  <c r="D14"/>
  <c r="E14" s="1"/>
  <c r="J7" i="2"/>
  <c r="J6"/>
  <c r="J15"/>
  <c r="J14"/>
  <c r="F21"/>
  <c r="G13"/>
  <c r="H13" s="1"/>
  <c r="H12"/>
  <c r="G10"/>
  <c r="H10" s="1"/>
  <c r="H11"/>
  <c r="B9" i="3"/>
  <c r="C9" s="1"/>
  <c r="B6"/>
  <c r="B7" s="1"/>
  <c r="C7" s="1"/>
  <c r="B3"/>
  <c r="B4" s="1"/>
  <c r="C4" s="1"/>
  <c r="I4" l="1"/>
  <c r="I9"/>
  <c r="I7"/>
  <c r="E11" i="5"/>
  <c r="E7"/>
  <c r="F14"/>
  <c r="F12"/>
  <c r="F10"/>
  <c r="F8"/>
  <c r="F6"/>
  <c r="F4"/>
  <c r="E13"/>
  <c r="E9"/>
  <c r="E5"/>
  <c r="D3"/>
  <c r="E3" s="1"/>
  <c r="D9" i="3"/>
  <c r="E9" s="1"/>
  <c r="D7"/>
  <c r="D4"/>
  <c r="E4" s="1"/>
  <c r="B5"/>
  <c r="B8"/>
  <c r="B12"/>
  <c r="B10"/>
  <c r="B14"/>
  <c r="C6"/>
  <c r="D6" s="1"/>
  <c r="E6" s="1"/>
  <c r="B11"/>
  <c r="B13"/>
  <c r="C3"/>
  <c r="D3" s="1"/>
  <c r="E3" s="1"/>
  <c r="I3" l="1"/>
  <c r="I6"/>
  <c r="F6"/>
  <c r="G6" s="1"/>
  <c r="F3"/>
  <c r="G3" s="1"/>
  <c r="E7"/>
  <c r="F7"/>
  <c r="F4"/>
  <c r="G4" s="1"/>
  <c r="F9"/>
  <c r="G9" s="1"/>
  <c r="F3" i="5"/>
  <c r="G3" s="1"/>
  <c r="C11" i="3"/>
  <c r="D11" s="1"/>
  <c r="E11" s="1"/>
  <c r="C14"/>
  <c r="D14" s="1"/>
  <c r="E14" s="1"/>
  <c r="C12"/>
  <c r="D12" s="1"/>
  <c r="E12" s="1"/>
  <c r="C5"/>
  <c r="I5" s="1"/>
  <c r="C13"/>
  <c r="D13" s="1"/>
  <c r="E13" s="1"/>
  <c r="C10"/>
  <c r="D10" s="1"/>
  <c r="E10" s="1"/>
  <c r="C8"/>
  <c r="D8" s="1"/>
  <c r="E8" s="1"/>
  <c r="G12" i="5"/>
  <c r="D5" i="3"/>
  <c r="E5" s="1"/>
  <c r="G4" i="5"/>
  <c r="G8"/>
  <c r="G7"/>
  <c r="D16"/>
  <c r="G14"/>
  <c r="G10"/>
  <c r="G6"/>
  <c r="G11"/>
  <c r="C16"/>
  <c r="B16"/>
  <c r="I16" s="1"/>
  <c r="B16" i="3"/>
  <c r="C16" l="1"/>
  <c r="I16"/>
  <c r="H9"/>
  <c r="J9"/>
  <c r="H3"/>
  <c r="J3"/>
  <c r="G7"/>
  <c r="I10"/>
  <c r="I14"/>
  <c r="I13"/>
  <c r="H3" i="5"/>
  <c r="J3"/>
  <c r="H4" i="3"/>
  <c r="J4"/>
  <c r="H6"/>
  <c r="J6"/>
  <c r="I8"/>
  <c r="I12"/>
  <c r="I11"/>
  <c r="J6" i="5"/>
  <c r="H6"/>
  <c r="J14"/>
  <c r="H14"/>
  <c r="J7"/>
  <c r="H7"/>
  <c r="J4"/>
  <c r="H4"/>
  <c r="J12"/>
  <c r="H12"/>
  <c r="J11"/>
  <c r="H11"/>
  <c r="J10"/>
  <c r="H10"/>
  <c r="J8"/>
  <c r="H8"/>
  <c r="F8" i="3"/>
  <c r="G8" s="1"/>
  <c r="F10"/>
  <c r="G10" s="1"/>
  <c r="F13"/>
  <c r="G13" s="1"/>
  <c r="F5"/>
  <c r="G5" s="1"/>
  <c r="F12"/>
  <c r="G12" s="1"/>
  <c r="F14"/>
  <c r="G14" s="1"/>
  <c r="F11"/>
  <c r="G11" s="1"/>
  <c r="C23" i="2"/>
  <c r="G23"/>
  <c r="G13" i="5"/>
  <c r="G9"/>
  <c r="F16"/>
  <c r="G5"/>
  <c r="E16"/>
  <c r="E16" i="3"/>
  <c r="G26" i="2" s="1"/>
  <c r="D16" i="3"/>
  <c r="G25" i="2" s="1"/>
  <c r="H14" i="3" l="1"/>
  <c r="J14"/>
  <c r="H5"/>
  <c r="J5"/>
  <c r="H10"/>
  <c r="J10"/>
  <c r="H7"/>
  <c r="J7"/>
  <c r="H11"/>
  <c r="J11"/>
  <c r="H12"/>
  <c r="J12"/>
  <c r="H13"/>
  <c r="J13"/>
  <c r="H8"/>
  <c r="J8"/>
  <c r="J13" i="5"/>
  <c r="H13"/>
  <c r="J5"/>
  <c r="H5"/>
  <c r="J9"/>
  <c r="H9"/>
  <c r="F16" i="3"/>
  <c r="G16" i="5"/>
  <c r="C26" i="2"/>
  <c r="C25"/>
  <c r="G27" l="1"/>
  <c r="G29" s="1"/>
  <c r="G30" s="1"/>
  <c r="G31" s="1"/>
  <c r="G16" i="3"/>
  <c r="J16" i="5"/>
  <c r="H16"/>
  <c r="C27" i="2"/>
  <c r="C29" s="1"/>
  <c r="C30" s="1"/>
  <c r="C31" s="1"/>
  <c r="H16" i="3" l="1"/>
  <c r="J16"/>
</calcChain>
</file>

<file path=xl/comments1.xml><?xml version="1.0" encoding="utf-8"?>
<comments xmlns="http://schemas.openxmlformats.org/spreadsheetml/2006/main">
  <authors>
    <author>Tibor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von der tatsächlich ausbezahlten Publisherprovision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wird mit der Performancefee verrechnet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von der tatsächlich ausbezahlten Publisherprovision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Fixprovision / Sale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% vom Warenkorb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Kosten ohne Setupfee (Netzwerk und/oder Agentur) und ohne Maintenance-Fee (monatl. Fee Netzwerk)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Kosten mit Setupfee (Netzwerk und/oder Agentur) und mit Maintenance-Fee (monatl. Fee Netzwerk)</t>
        </r>
      </text>
    </comment>
  </commentList>
</comments>
</file>

<file path=xl/comments2.xml><?xml version="1.0" encoding="utf-8"?>
<comments xmlns="http://schemas.openxmlformats.org/spreadsheetml/2006/main">
  <authors>
    <author>Tibor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nach Abzug Storno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% vom Warenkorbwert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Ø Warenkorbwert</t>
        </r>
      </text>
    </comment>
  </commentList>
</comments>
</file>

<file path=xl/comments3.xml><?xml version="1.0" encoding="utf-8"?>
<comments xmlns="http://schemas.openxmlformats.org/spreadsheetml/2006/main">
  <authors>
    <author>Tibor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% vom Warenkorbwert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Tibor:</t>
        </r>
        <r>
          <rPr>
            <sz val="9"/>
            <color indexed="81"/>
            <rFont val="Tahoma"/>
            <family val="2"/>
          </rPr>
          <t xml:space="preserve">
Ø Warenkorbwert</t>
        </r>
      </text>
    </comment>
  </commentList>
</comments>
</file>

<file path=xl/sharedStrings.xml><?xml version="1.0" encoding="utf-8"?>
<sst xmlns="http://schemas.openxmlformats.org/spreadsheetml/2006/main" count="99" uniqueCount="63">
  <si>
    <t>Ø Warenkorb</t>
  </si>
  <si>
    <t>Provisionsstaffel</t>
  </si>
  <si>
    <t>1-5 Sales</t>
  </si>
  <si>
    <t>6-10 Sales</t>
  </si>
  <si>
    <t>11-15 Sales</t>
  </si>
  <si>
    <t>ab 16 Sales</t>
  </si>
  <si>
    <t>Ø Stornoquote</t>
  </si>
  <si>
    <t>Netzwerkprovision</t>
  </si>
  <si>
    <t>Agenturprovision</t>
  </si>
  <si>
    <t>Min. Fee</t>
  </si>
  <si>
    <t>Monat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</si>
  <si>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</si>
  <si>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</si>
  <si>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</si>
  <si>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</si>
  <si>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</si>
  <si>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</si>
  <si>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</si>
  <si>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</si>
  <si>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</si>
  <si>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</si>
  <si>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</si>
  <si>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</si>
  <si>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Ø Sales / Tag</t>
  </si>
  <si>
    <t>Ø Sales / Monat</t>
  </si>
  <si>
    <t>Provisionsaufteilung</t>
  </si>
  <si>
    <t>Steigerungsrate</t>
  </si>
  <si>
    <t>Monat 1-3</t>
  </si>
  <si>
    <t>Monat 4-6</t>
  </si>
  <si>
    <t>Monat 7-12</t>
  </si>
  <si>
    <t>Sales</t>
  </si>
  <si>
    <t>Umsatz</t>
  </si>
  <si>
    <t>Gesamt</t>
  </si>
  <si>
    <t>Publisherprovision</t>
  </si>
  <si>
    <t>Anteil der Sales</t>
  </si>
  <si>
    <t>Provision</t>
  </si>
  <si>
    <t>Gesamtumsatz</t>
  </si>
  <si>
    <t>Provision Publisher</t>
  </si>
  <si>
    <t>Provision Netzwerk</t>
  </si>
  <si>
    <t>Provision Agentur</t>
  </si>
  <si>
    <t>Gesamtkosten I</t>
  </si>
  <si>
    <t>Prozentual zum Umsatz</t>
  </si>
  <si>
    <t>CPO</t>
  </si>
  <si>
    <t>Setupfee</t>
  </si>
  <si>
    <t>Maintenance-Fee</t>
  </si>
  <si>
    <t>Monatlich</t>
  </si>
  <si>
    <t>Einmalig</t>
  </si>
  <si>
    <t>1. Shop-Daten</t>
  </si>
  <si>
    <t>2. Netzwerk-Daten</t>
  </si>
  <si>
    <t>4a Automatische Berechnung</t>
  </si>
  <si>
    <t>4b Manuelle Berechnung</t>
  </si>
  <si>
    <t>5. Agentur-Daten</t>
  </si>
  <si>
    <t>Provision in %</t>
  </si>
  <si>
    <t>3a Provision in % / Sale</t>
  </si>
  <si>
    <t>Gesamtprovision</t>
  </si>
  <si>
    <t>% vom WK</t>
  </si>
  <si>
    <t>Performance-Fee 1  %</t>
  </si>
  <si>
    <t>Performance-Fee 3 %</t>
  </si>
  <si>
    <t>Performance-Fee 2 Fix</t>
  </si>
  <si>
    <t>Kosten ohne Setup / Maintenance Fee</t>
  </si>
  <si>
    <t>Kosten mit Setup / Maintenance Fee</t>
  </si>
  <si>
    <t>Gesamtkosten II</t>
  </si>
  <si>
    <t>Ø WK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</si>
</sst>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_ ;\-#,##0\ "/>
    <numFmt numFmtId="165" formatCode="#,##0.00\ &quot;€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9" fontId="0" fillId="0" borderId="0" xfId="0" applyNumberFormat="1"/>
    <xf numFmtId="10" fontId="0" fillId="0" borderId="0" xfId="0" applyNumberFormat="1"/>
    <xf numFmtId="44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9" fontId="0" fillId="0" borderId="12" xfId="0" applyNumberFormat="1" applyBorder="1"/>
    <xf numFmtId="9" fontId="0" fillId="0" borderId="14" xfId="0" applyNumberFormat="1" applyBorder="1"/>
    <xf numFmtId="9" fontId="0" fillId="0" borderId="16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Fill="1"/>
    <xf numFmtId="10" fontId="0" fillId="0" borderId="13" xfId="0" applyNumberFormat="1" applyFill="1" applyBorder="1"/>
    <xf numFmtId="10" fontId="0" fillId="0" borderId="15" xfId="0" applyNumberFormat="1" applyFill="1" applyBorder="1"/>
    <xf numFmtId="10" fontId="0" fillId="0" borderId="17" xfId="0" applyNumberFormat="1" applyFill="1" applyBorder="1"/>
    <xf numFmtId="44" fontId="0" fillId="0" borderId="27" xfId="1" applyFont="1" applyBorder="1"/>
    <xf numFmtId="44" fontId="0" fillId="0" borderId="28" xfId="1" applyFont="1" applyBorder="1"/>
    <xf numFmtId="44" fontId="0" fillId="0" borderId="27" xfId="0" applyNumberFormat="1" applyBorder="1" applyAlignment="1">
      <alignment horizontal="right"/>
    </xf>
    <xf numFmtId="10" fontId="0" fillId="0" borderId="28" xfId="2" applyNumberFormat="1" applyFont="1" applyBorder="1" applyAlignment="1">
      <alignment horizontal="right"/>
    </xf>
    <xf numFmtId="44" fontId="0" fillId="0" borderId="29" xfId="0" applyNumberFormat="1" applyBorder="1" applyAlignment="1">
      <alignment horizontal="right"/>
    </xf>
    <xf numFmtId="44" fontId="0" fillId="0" borderId="28" xfId="1" applyFont="1" applyBorder="1" applyAlignment="1">
      <alignment horizontal="right"/>
    </xf>
    <xf numFmtId="0" fontId="0" fillId="5" borderId="11" xfId="0" applyFill="1" applyBorder="1"/>
    <xf numFmtId="0" fontId="0" fillId="5" borderId="4" xfId="0" applyFill="1" applyBorder="1"/>
    <xf numFmtId="44" fontId="0" fillId="0" borderId="31" xfId="0" applyNumberFormat="1" applyBorder="1"/>
    <xf numFmtId="10" fontId="0" fillId="0" borderId="31" xfId="2" applyNumberFormat="1" applyFont="1" applyBorder="1"/>
    <xf numFmtId="44" fontId="0" fillId="0" borderId="13" xfId="0" applyNumberFormat="1" applyBorder="1"/>
    <xf numFmtId="44" fontId="0" fillId="0" borderId="32" xfId="0" applyNumberFormat="1" applyBorder="1"/>
    <xf numFmtId="10" fontId="0" fillId="0" borderId="32" xfId="2" applyNumberFormat="1" applyFont="1" applyBorder="1"/>
    <xf numFmtId="44" fontId="0" fillId="0" borderId="15" xfId="0" applyNumberFormat="1" applyBorder="1"/>
    <xf numFmtId="44" fontId="0" fillId="0" borderId="33" xfId="0" applyNumberFormat="1" applyBorder="1"/>
    <xf numFmtId="10" fontId="0" fillId="0" borderId="33" xfId="2" applyNumberFormat="1" applyFont="1" applyBorder="1"/>
    <xf numFmtId="44" fontId="0" fillId="0" borderId="17" xfId="0" applyNumberFormat="1" applyBorder="1"/>
    <xf numFmtId="0" fontId="0" fillId="5" borderId="18" xfId="0" applyFill="1" applyBorder="1"/>
    <xf numFmtId="0" fontId="0" fillId="5" borderId="30" xfId="0" applyFill="1" applyBorder="1"/>
    <xf numFmtId="0" fontId="0" fillId="5" borderId="19" xfId="0" applyFill="1" applyBorder="1"/>
    <xf numFmtId="3" fontId="0" fillId="5" borderId="30" xfId="0" applyNumberFormat="1" applyFill="1" applyBorder="1"/>
    <xf numFmtId="165" fontId="0" fillId="5" borderId="30" xfId="0" applyNumberFormat="1" applyFill="1" applyBorder="1"/>
    <xf numFmtId="10" fontId="0" fillId="5" borderId="30" xfId="2" applyNumberFormat="1" applyFont="1" applyFill="1" applyBorder="1"/>
    <xf numFmtId="44" fontId="0" fillId="5" borderId="30" xfId="0" applyNumberFormat="1" applyFill="1" applyBorder="1"/>
    <xf numFmtId="44" fontId="0" fillId="5" borderId="19" xfId="0" applyNumberFormat="1" applyFill="1" applyBorder="1"/>
    <xf numFmtId="0" fontId="0" fillId="0" borderId="31" xfId="0" applyBorder="1"/>
    <xf numFmtId="0" fontId="0" fillId="0" borderId="32" xfId="0" applyBorder="1"/>
    <xf numFmtId="3" fontId="0" fillId="0" borderId="32" xfId="0" applyNumberFormat="1" applyBorder="1"/>
    <xf numFmtId="3" fontId="0" fillId="0" borderId="33" xfId="0" applyNumberFormat="1" applyBorder="1"/>
    <xf numFmtId="0" fontId="0" fillId="6" borderId="5" xfId="0" applyFill="1" applyBorder="1"/>
    <xf numFmtId="3" fontId="0" fillId="6" borderId="6" xfId="0" applyNumberFormat="1" applyFill="1" applyBorder="1"/>
    <xf numFmtId="0" fontId="0" fillId="6" borderId="6" xfId="0" applyFill="1" applyBorder="1"/>
    <xf numFmtId="44" fontId="0" fillId="0" borderId="31" xfId="1" applyFont="1" applyBorder="1"/>
    <xf numFmtId="44" fontId="0" fillId="0" borderId="13" xfId="1" applyFont="1" applyBorder="1"/>
    <xf numFmtId="44" fontId="0" fillId="0" borderId="32" xfId="1" applyFont="1" applyBorder="1"/>
    <xf numFmtId="44" fontId="0" fillId="0" borderId="15" xfId="1" applyFont="1" applyBorder="1"/>
    <xf numFmtId="44" fontId="0" fillId="0" borderId="34" xfId="0" applyNumberFormat="1" applyBorder="1"/>
    <xf numFmtId="10" fontId="0" fillId="0" borderId="34" xfId="2" applyNumberFormat="1" applyFont="1" applyBorder="1"/>
    <xf numFmtId="44" fontId="0" fillId="0" borderId="34" xfId="1" applyFont="1" applyBorder="1"/>
    <xf numFmtId="44" fontId="0" fillId="0" borderId="26" xfId="1" applyFont="1" applyBorder="1"/>
    <xf numFmtId="44" fontId="0" fillId="5" borderId="30" xfId="1" applyFont="1" applyFill="1" applyBorder="1"/>
    <xf numFmtId="44" fontId="0" fillId="5" borderId="19" xfId="1" applyFont="1" applyFill="1" applyBorder="1"/>
    <xf numFmtId="44" fontId="0" fillId="6" borderId="30" xfId="0" applyNumberFormat="1" applyFill="1" applyBorder="1"/>
    <xf numFmtId="10" fontId="0" fillId="6" borderId="30" xfId="2" applyNumberFormat="1" applyFont="1" applyFill="1" applyBorder="1"/>
    <xf numFmtId="44" fontId="0" fillId="6" borderId="30" xfId="1" applyFont="1" applyFill="1" applyBorder="1"/>
    <xf numFmtId="44" fontId="0" fillId="6" borderId="19" xfId="1" applyFont="1" applyFill="1" applyBorder="1"/>
    <xf numFmtId="9" fontId="0" fillId="0" borderId="0" xfId="2" applyFont="1"/>
    <xf numFmtId="0" fontId="0" fillId="3" borderId="12" xfId="0" applyFill="1" applyBorder="1" applyProtection="1">
      <protection locked="0"/>
    </xf>
    <xf numFmtId="10" fontId="0" fillId="3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10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10" fontId="0" fillId="3" borderId="17" xfId="0" applyNumberFormat="1" applyFill="1" applyBorder="1" applyProtection="1">
      <protection locked="0"/>
    </xf>
    <xf numFmtId="44" fontId="0" fillId="3" borderId="13" xfId="1" applyFont="1" applyFill="1" applyBorder="1" applyProtection="1">
      <protection locked="0"/>
    </xf>
    <xf numFmtId="44" fontId="0" fillId="3" borderId="15" xfId="1" applyFont="1" applyFill="1" applyBorder="1" applyProtection="1">
      <protection locked="0"/>
    </xf>
    <xf numFmtId="165" fontId="0" fillId="3" borderId="15" xfId="0" applyNumberFormat="1" applyFill="1" applyBorder="1" applyProtection="1">
      <protection locked="0"/>
    </xf>
    <xf numFmtId="10" fontId="0" fillId="3" borderId="12" xfId="2" applyNumberFormat="1" applyFont="1" applyFill="1" applyBorder="1" applyProtection="1">
      <protection locked="0"/>
    </xf>
    <xf numFmtId="9" fontId="0" fillId="3" borderId="13" xfId="2" applyFont="1" applyFill="1" applyBorder="1" applyProtection="1">
      <protection locked="0"/>
    </xf>
    <xf numFmtId="10" fontId="0" fillId="3" borderId="14" xfId="2" applyNumberFormat="1" applyFont="1" applyFill="1" applyBorder="1" applyProtection="1">
      <protection locked="0"/>
    </xf>
    <xf numFmtId="9" fontId="0" fillId="3" borderId="15" xfId="2" applyFont="1" applyFill="1" applyBorder="1" applyProtection="1">
      <protection locked="0"/>
    </xf>
    <xf numFmtId="10" fontId="0" fillId="3" borderId="16" xfId="2" applyNumberFormat="1" applyFont="1" applyFill="1" applyBorder="1" applyProtection="1">
      <protection locked="0"/>
    </xf>
    <xf numFmtId="9" fontId="0" fillId="3" borderId="17" xfId="2" applyFont="1" applyFill="1" applyBorder="1" applyProtection="1">
      <protection locked="0"/>
    </xf>
    <xf numFmtId="44" fontId="0" fillId="3" borderId="4" xfId="1" applyFont="1" applyFill="1" applyBorder="1" applyProtection="1">
      <protection locked="0"/>
    </xf>
    <xf numFmtId="164" fontId="0" fillId="3" borderId="7" xfId="1" applyNumberFormat="1" applyFont="1" applyFill="1" applyBorder="1" applyProtection="1">
      <protection locked="0"/>
    </xf>
    <xf numFmtId="9" fontId="0" fillId="3" borderId="2" xfId="0" applyNumberFormat="1" applyFill="1" applyBorder="1" applyProtection="1">
      <protection locked="0"/>
    </xf>
    <xf numFmtId="9" fontId="0" fillId="3" borderId="8" xfId="0" applyNumberFormat="1" applyFill="1" applyBorder="1" applyProtection="1">
      <protection locked="0"/>
    </xf>
    <xf numFmtId="9" fontId="0" fillId="3" borderId="4" xfId="0" applyNumberFormat="1" applyFill="1" applyBorder="1" applyProtection="1">
      <protection locked="0"/>
    </xf>
    <xf numFmtId="9" fontId="0" fillId="3" borderId="7" xfId="0" applyNumberFormat="1" applyFill="1" applyBorder="1" applyProtection="1">
      <protection locked="0"/>
    </xf>
    <xf numFmtId="9" fontId="0" fillId="3" borderId="13" xfId="0" applyNumberFormat="1" applyFill="1" applyBorder="1" applyProtection="1">
      <protection locked="0"/>
    </xf>
    <xf numFmtId="44" fontId="0" fillId="3" borderId="17" xfId="1" applyFont="1" applyFill="1" applyBorder="1" applyProtection="1">
      <protection locked="0"/>
    </xf>
    <xf numFmtId="0" fontId="0" fillId="3" borderId="31" xfId="0" applyFill="1" applyBorder="1" applyProtection="1">
      <protection locked="0"/>
    </xf>
    <xf numFmtId="44" fontId="0" fillId="3" borderId="31" xfId="0" applyNumberFormat="1" applyFill="1" applyBorder="1" applyProtection="1">
      <protection locked="0"/>
    </xf>
    <xf numFmtId="0" fontId="0" fillId="3" borderId="32" xfId="0" applyFill="1" applyBorder="1" applyProtection="1">
      <protection locked="0"/>
    </xf>
    <xf numFmtId="44" fontId="0" fillId="3" borderId="32" xfId="0" applyNumberFormat="1" applyFill="1" applyBorder="1" applyProtection="1">
      <protection locked="0"/>
    </xf>
    <xf numFmtId="3" fontId="0" fillId="3" borderId="32" xfId="0" applyNumberFormat="1" applyFill="1" applyBorder="1" applyProtection="1">
      <protection locked="0"/>
    </xf>
    <xf numFmtId="3" fontId="0" fillId="3" borderId="33" xfId="0" applyNumberFormat="1" applyFill="1" applyBorder="1" applyProtection="1">
      <protection locked="0"/>
    </xf>
    <xf numFmtId="44" fontId="0" fillId="3" borderId="33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5">
    <dxf>
      <font>
        <b/>
        <i/>
        <color rgb="FFFF0000"/>
      </font>
    </dxf>
    <dxf>
      <font>
        <b/>
        <i/>
        <strike val="0"/>
        <u val="none"/>
        <color rgb="FFFF0000"/>
      </font>
    </dxf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workbookViewId="0">
      <selection activeCell="D3" sqref="D3"/>
    </sheetView>
  </sheetViews>
  <sheetFormatPr baseColWidth="10" defaultRowHeight="15"/>
  <cols>
    <col min="1" max="1" width="5.7109375" customWidth="1"/>
    <col min="2" max="2" width="21.85546875" bestFit="1" customWidth="1"/>
    <col min="3" max="3" width="16.5703125" bestFit="1" customWidth="1"/>
    <col min="5" max="5" width="5.7109375" customWidth="1"/>
    <col min="6" max="6" width="21.85546875" bestFit="1" customWidth="1"/>
    <col min="7" max="7" width="21.5703125" bestFit="1" customWidth="1"/>
    <col min="9" max="9" width="5.7109375" customWidth="1"/>
    <col min="10" max="10" width="19.42578125" customWidth="1"/>
    <col min="11" max="11" width="16.5703125" customWidth="1"/>
    <col min="12" max="12" width="13.42578125" bestFit="1" customWidth="1"/>
  </cols>
  <sheetData>
    <row r="1" spans="2:16" ht="15.75" thickBot="1"/>
    <row r="2" spans="2:16" ht="15.75" thickBot="1">
      <c r="B2" s="105" t="s">
        <v>47</v>
      </c>
      <c r="C2" s="106"/>
      <c r="D2" s="107"/>
      <c r="F2" s="105" t="s">
        <v>53</v>
      </c>
      <c r="G2" s="106"/>
      <c r="H2" s="107"/>
    </row>
    <row r="3" spans="2:16" ht="15.75" thickBot="1">
      <c r="B3" s="108" t="s">
        <v>0</v>
      </c>
      <c r="C3" s="109"/>
      <c r="D3" s="90">
        <v>200</v>
      </c>
      <c r="E3" s="1"/>
      <c r="F3" s="7" t="s">
        <v>1</v>
      </c>
      <c r="G3" s="75" t="s">
        <v>2</v>
      </c>
      <c r="H3" s="76">
        <v>0.1</v>
      </c>
      <c r="L3" s="1"/>
    </row>
    <row r="4" spans="2:16" ht="15.75" thickBot="1">
      <c r="F4" s="8"/>
      <c r="G4" s="77" t="s">
        <v>3</v>
      </c>
      <c r="H4" s="78"/>
    </row>
    <row r="5" spans="2:16" ht="15.75" thickBot="1">
      <c r="B5" s="108" t="s">
        <v>23</v>
      </c>
      <c r="C5" s="109"/>
      <c r="D5" s="91">
        <v>20</v>
      </c>
      <c r="F5" s="8"/>
      <c r="G5" s="77" t="s">
        <v>4</v>
      </c>
      <c r="H5" s="78"/>
    </row>
    <row r="6" spans="2:16" ht="15.75" thickBot="1">
      <c r="B6" s="108" t="s">
        <v>24</v>
      </c>
      <c r="C6" s="109"/>
      <c r="D6" s="91">
        <v>600</v>
      </c>
      <c r="F6" s="9"/>
      <c r="G6" s="79" t="s">
        <v>5</v>
      </c>
      <c r="H6" s="80"/>
      <c r="J6" s="110" t="str">
        <f>IF(OR(COUNT($K$10:$L$10)=1,COUNT($K$11:$L$11)=1,COUNT($K$12:$L$12)=1,COUNT($K$13:$L$13)=1),"Für eine korrekte Berechnung","")</f>
        <v/>
      </c>
      <c r="K6" s="110"/>
    </row>
    <row r="7" spans="2:16" ht="15.75" thickBot="1">
      <c r="J7" s="111" t="str">
        <f>IF(OR(COUNT($K$10:$L$10)=1,COUNT($K$11:$L$11)=1,COUNT($K$12:$L$12)=1,COUNT($K$13:$L$13)=1),"bitte die Felder paarweise ausfüllen","")</f>
        <v/>
      </c>
      <c r="K7" s="111"/>
    </row>
    <row r="8" spans="2:16" ht="15.75" thickBot="1">
      <c r="B8" s="7" t="s">
        <v>26</v>
      </c>
      <c r="C8" s="4" t="s">
        <v>27</v>
      </c>
      <c r="D8" s="92">
        <v>0.2</v>
      </c>
      <c r="F8" s="105" t="s">
        <v>49</v>
      </c>
      <c r="G8" s="106"/>
      <c r="H8" s="107"/>
      <c r="J8" s="105" t="s">
        <v>50</v>
      </c>
      <c r="K8" s="106"/>
      <c r="L8" s="107"/>
    </row>
    <row r="9" spans="2:16" ht="15.75" thickBot="1">
      <c r="B9" s="8"/>
      <c r="C9" s="6" t="s">
        <v>28</v>
      </c>
      <c r="D9" s="93">
        <v>0.5</v>
      </c>
      <c r="F9" s="7" t="s">
        <v>25</v>
      </c>
      <c r="G9" s="13" t="s">
        <v>34</v>
      </c>
      <c r="H9" s="14" t="s">
        <v>35</v>
      </c>
      <c r="J9" s="7" t="s">
        <v>25</v>
      </c>
      <c r="K9" s="13" t="s">
        <v>34</v>
      </c>
      <c r="L9" s="14" t="s">
        <v>52</v>
      </c>
    </row>
    <row r="10" spans="2:16" ht="15.75" thickBot="1">
      <c r="B10" s="9"/>
      <c r="C10" s="5" t="s">
        <v>29</v>
      </c>
      <c r="D10" s="94">
        <v>1</v>
      </c>
      <c r="F10" s="8"/>
      <c r="G10" s="15">
        <f>IF(AND(COUNT(K10:K13)=0,COUNT(L10:L13)=0),IF(COUNT(H3:H6)=4,30%,IF(COUNT(H3:H6)=3,50%,IF(COUNT(H3:H6)=2,60%,IF(COUNT(H3:H6)=1,100%,0)))),0)</f>
        <v>1</v>
      </c>
      <c r="H10" s="25">
        <f>IF(G10=0,0,IF(COUNT(H3:H6)=4,H6,IF(COUNT(H3:H6)=3,H5,IF(COUNT(H3:H6)=2,H4,IF(COUNT(H3:H6)=1,H3,0)))))</f>
        <v>0.1</v>
      </c>
      <c r="J10" s="8"/>
      <c r="K10" s="84"/>
      <c r="L10" s="85"/>
    </row>
    <row r="11" spans="2:16" ht="15.75" thickBot="1">
      <c r="F11" s="8"/>
      <c r="G11" s="16">
        <f>IF(AND(COUNT(K10:K13)=0,COUNT(L10:L13)=0),IF(COUNT(H3:H6)=4,25%,IF(COUNT(H3:H6)=3,30%,IF(COUNT(H3:H6)=2,40%,0))),0)</f>
        <v>0</v>
      </c>
      <c r="H11" s="26">
        <f>IF(G11=0,0,IF(COUNT(H3:H6)=4,H5,IF(COUNT(H3:H6)=3,H4,IF(COUNT(H3:H6)=2,H3,0))))</f>
        <v>0</v>
      </c>
      <c r="J11" s="8"/>
      <c r="K11" s="86"/>
      <c r="L11" s="87"/>
    </row>
    <row r="12" spans="2:16" ht="15.75" thickBot="1">
      <c r="B12" s="108" t="s">
        <v>6</v>
      </c>
      <c r="C12" s="109"/>
      <c r="D12" s="95">
        <v>0.1</v>
      </c>
      <c r="F12" s="8"/>
      <c r="G12" s="16">
        <f>IF(AND(COUNT(K10:K13)=0,COUNT(L10:L13)=0),IF(COUNT(H3:H6)=4,25%,IF(COUNT(H3:H6)=3,20%,0)),0)</f>
        <v>0</v>
      </c>
      <c r="H12" s="26">
        <f>IF(G12=0,0,IF(COUNT(H3:H6)=4,H4,IF(COUNT(H3:H6)=3,H3,0)))</f>
        <v>0</v>
      </c>
      <c r="J12" s="8"/>
      <c r="K12" s="86"/>
      <c r="L12" s="87"/>
    </row>
    <row r="13" spans="2:16" ht="15.75" thickBot="1">
      <c r="F13" s="9"/>
      <c r="G13" s="17">
        <f>IF(AND(COUNT(K10:K13)=0,COUNT(L10:L13)=0),IF(COUNT(H3:H6)=4,20%,0),0)</f>
        <v>0</v>
      </c>
      <c r="H13" s="27">
        <f>IF(G13=0,0,IF(COUNT(H3:H6)=4,H3,0))</f>
        <v>0</v>
      </c>
      <c r="J13" s="9"/>
      <c r="K13" s="88"/>
      <c r="L13" s="89"/>
    </row>
    <row r="14" spans="2:16" ht="15.75" thickBot="1">
      <c r="B14" s="105" t="s">
        <v>48</v>
      </c>
      <c r="C14" s="106"/>
      <c r="D14" s="107"/>
      <c r="J14" s="115" t="str">
        <f>IF(COUNT(K10:L13)&gt;0,"Für die automatische Berechnung","")</f>
        <v/>
      </c>
      <c r="K14" s="115"/>
      <c r="P14" s="24"/>
    </row>
    <row r="15" spans="2:16" ht="15.75" thickBot="1">
      <c r="B15" s="21" t="s">
        <v>7</v>
      </c>
      <c r="C15" s="18" t="s">
        <v>45</v>
      </c>
      <c r="D15" s="96">
        <v>0.3</v>
      </c>
      <c r="F15" s="105" t="s">
        <v>51</v>
      </c>
      <c r="G15" s="106"/>
      <c r="H15" s="107"/>
      <c r="J15" s="116" t="str">
        <f>IF(COUNT(K10:L13)&gt;0,"hier bitte alle gelben Felder löschen!","")</f>
        <v/>
      </c>
      <c r="K15" s="116"/>
    </row>
    <row r="16" spans="2:16">
      <c r="B16" s="22" t="s">
        <v>43</v>
      </c>
      <c r="C16" s="19" t="s">
        <v>46</v>
      </c>
      <c r="D16" s="82"/>
      <c r="F16" s="7" t="s">
        <v>8</v>
      </c>
      <c r="G16" s="18" t="s">
        <v>43</v>
      </c>
      <c r="H16" s="81"/>
    </row>
    <row r="17" spans="2:11" ht="15.75" thickBot="1">
      <c r="B17" s="23" t="s">
        <v>44</v>
      </c>
      <c r="C17" s="20" t="s">
        <v>45</v>
      </c>
      <c r="D17" s="97"/>
      <c r="F17" s="112"/>
      <c r="G17" s="19" t="s">
        <v>9</v>
      </c>
      <c r="H17" s="82">
        <v>1500</v>
      </c>
    </row>
    <row r="18" spans="2:11">
      <c r="F18" s="112"/>
      <c r="G18" s="11" t="s">
        <v>56</v>
      </c>
      <c r="H18" s="78">
        <v>0.2</v>
      </c>
    </row>
    <row r="19" spans="2:11">
      <c r="F19" s="112"/>
      <c r="G19" s="11" t="s">
        <v>58</v>
      </c>
      <c r="H19" s="83"/>
    </row>
    <row r="20" spans="2:11" ht="15.75" thickBot="1">
      <c r="F20" s="113"/>
      <c r="G20" s="11" t="s">
        <v>57</v>
      </c>
      <c r="H20" s="80"/>
    </row>
    <row r="21" spans="2:11" ht="15.75" thickBot="1">
      <c r="F21" s="114" t="str">
        <f>IF(COUNT(H18:H20)&gt;1,"Bitte nur ein Feld ausfüllen!","")</f>
        <v/>
      </c>
      <c r="G21" s="114"/>
      <c r="H21" s="114"/>
    </row>
    <row r="22" spans="2:11" ht="15.75" thickBot="1">
      <c r="B22" s="117" t="s">
        <v>59</v>
      </c>
      <c r="C22" s="118"/>
      <c r="F22" s="117" t="s">
        <v>60</v>
      </c>
      <c r="G22" s="118"/>
    </row>
    <row r="23" spans="2:11">
      <c r="B23" s="21" t="s">
        <v>36</v>
      </c>
      <c r="C23" s="28">
        <f>Berechnung!$C$16</f>
        <v>2170800</v>
      </c>
      <c r="F23" s="21" t="s">
        <v>36</v>
      </c>
      <c r="G23" s="28">
        <f>Berechnung!$C$16</f>
        <v>2170800</v>
      </c>
      <c r="K23" s="74"/>
    </row>
    <row r="24" spans="2:11" ht="15.75" thickBot="1">
      <c r="B24" s="34"/>
      <c r="C24" s="35"/>
      <c r="F24" s="34"/>
      <c r="G24" s="35"/>
    </row>
    <row r="25" spans="2:11">
      <c r="B25" s="21" t="s">
        <v>37</v>
      </c>
      <c r="C25" s="28">
        <f>Berechnung!$D$16</f>
        <v>217080</v>
      </c>
      <c r="F25" s="21" t="s">
        <v>37</v>
      </c>
      <c r="G25" s="28">
        <f>Berechnung!$D$16</f>
        <v>217080</v>
      </c>
    </row>
    <row r="26" spans="2:11">
      <c r="B26" s="22" t="s">
        <v>38</v>
      </c>
      <c r="C26" s="29">
        <f>Berechnung!$E$16</f>
        <v>65124</v>
      </c>
      <c r="F26" s="22" t="s">
        <v>38</v>
      </c>
      <c r="G26" s="29">
        <f>Berechnung!$E$16+D16+D17*12</f>
        <v>65124</v>
      </c>
    </row>
    <row r="27" spans="2:11">
      <c r="B27" s="22" t="s">
        <v>39</v>
      </c>
      <c r="C27" s="33">
        <f>IF(COUNT(H18:H20)&gt;1,"Fehler!",Berechnung!$F$16)</f>
        <v>43416</v>
      </c>
      <c r="F27" s="22" t="s">
        <v>39</v>
      </c>
      <c r="G27" s="33">
        <f>IF(COUNT(K18:K20)&gt;1,"Fehler!",Berechnung!$F$16+H16)</f>
        <v>43416</v>
      </c>
    </row>
    <row r="28" spans="2:11" ht="15.75" thickBot="1">
      <c r="B28" s="34"/>
      <c r="C28" s="35"/>
      <c r="F28" s="34"/>
      <c r="G28" s="35"/>
    </row>
    <row r="29" spans="2:11">
      <c r="B29" s="21" t="s">
        <v>40</v>
      </c>
      <c r="C29" s="30">
        <f>IF(C27="Fehler!","Fehler!",C25+C26+C27)</f>
        <v>325620</v>
      </c>
      <c r="F29" s="21" t="s">
        <v>61</v>
      </c>
      <c r="G29" s="30">
        <f>IF(G27="Fehler!","Fehler!",G25+G26+G27)</f>
        <v>325620</v>
      </c>
    </row>
    <row r="30" spans="2:11">
      <c r="B30" s="22" t="s">
        <v>41</v>
      </c>
      <c r="C30" s="31">
        <f>IF(C27="Fehler!","Fehler!",C29/C23)</f>
        <v>0.15</v>
      </c>
      <c r="F30" s="22" t="s">
        <v>41</v>
      </c>
      <c r="G30" s="31">
        <f>IF(G27="Fehler!","Fehler!",G29/G23)</f>
        <v>0.15</v>
      </c>
    </row>
    <row r="31" spans="2:11" ht="15.75" thickBot="1">
      <c r="B31" s="23" t="s">
        <v>42</v>
      </c>
      <c r="C31" s="32">
        <f>IF(C27="fehler!","Fehler!",Grundwerte!$D$3*C30)</f>
        <v>30</v>
      </c>
      <c r="F31" s="23" t="s">
        <v>42</v>
      </c>
      <c r="G31" s="32">
        <f>IF(G27="fehler!","Fehler!",Grundwerte!$D$3*G30)</f>
        <v>30</v>
      </c>
    </row>
  </sheetData>
  <sheetProtection password="B5B8" sheet="1" objects="1" scenarios="1" selectLockedCells="1"/>
  <mergeCells count="18">
    <mergeCell ref="F17:F20"/>
    <mergeCell ref="F21:H21"/>
    <mergeCell ref="J14:K14"/>
    <mergeCell ref="J15:K15"/>
    <mergeCell ref="B22:C22"/>
    <mergeCell ref="F22:G22"/>
    <mergeCell ref="F15:H15"/>
    <mergeCell ref="F8:H8"/>
    <mergeCell ref="J8:L8"/>
    <mergeCell ref="B2:D2"/>
    <mergeCell ref="F2:H2"/>
    <mergeCell ref="B14:D14"/>
    <mergeCell ref="B3:C3"/>
    <mergeCell ref="B5:C5"/>
    <mergeCell ref="B6:C6"/>
    <mergeCell ref="B12:C12"/>
    <mergeCell ref="J6:K6"/>
    <mergeCell ref="J7:K7"/>
  </mergeCells>
  <conditionalFormatting sqref="H18:H20">
    <cfRule type="expression" dxfId="4" priority="9">
      <formula>COUNT($H$18:$H$20)&gt;1</formula>
    </cfRule>
    <cfRule type="expression" dxfId="3" priority="10">
      <formula>COUNT(I18:I20)&gt;1</formula>
    </cfRule>
  </conditionalFormatting>
  <conditionalFormatting sqref="C27 G27">
    <cfRule type="cellIs" dxfId="2" priority="6" operator="equal">
      <formula>"Fehler!"</formula>
    </cfRule>
  </conditionalFormatting>
  <conditionalFormatting sqref="C29:C31 G29:G31">
    <cfRule type="cellIs" dxfId="1" priority="5" operator="equal">
      <formula>"Fehler!"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F2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>
      <selection activeCell="D12" sqref="D12"/>
    </sheetView>
  </sheetViews>
  <sheetFormatPr baseColWidth="10" defaultRowHeight="15"/>
  <cols>
    <col min="2" max="2" width="9" customWidth="1"/>
    <col min="3" max="3" width="13.140625" bestFit="1" customWidth="1"/>
    <col min="4" max="4" width="17.85546875" bestFit="1" customWidth="1"/>
    <col min="5" max="5" width="18" bestFit="1" customWidth="1"/>
    <col min="6" max="6" width="16.5703125" bestFit="1" customWidth="1"/>
    <col min="7" max="7" width="16.140625" bestFit="1" customWidth="1"/>
    <col min="11" max="11" width="7.140625" bestFit="1" customWidth="1"/>
    <col min="12" max="13" width="12" bestFit="1" customWidth="1"/>
  </cols>
  <sheetData>
    <row r="1" spans="1:13" ht="15.75" thickBot="1"/>
    <row r="2" spans="1:13" ht="15.75" thickBot="1">
      <c r="A2" s="45" t="s">
        <v>10</v>
      </c>
      <c r="B2" s="46" t="s">
        <v>30</v>
      </c>
      <c r="C2" s="46" t="s">
        <v>31</v>
      </c>
      <c r="D2" s="46" t="s">
        <v>33</v>
      </c>
      <c r="E2" s="46" t="s">
        <v>7</v>
      </c>
      <c r="F2" s="46" t="s">
        <v>8</v>
      </c>
      <c r="G2" s="46" t="s">
        <v>54</v>
      </c>
      <c r="H2" s="46" t="s">
        <v>55</v>
      </c>
      <c r="I2" s="46" t="s">
        <v>62</v>
      </c>
      <c r="J2" s="47" t="s">
        <v>42</v>
      </c>
      <c r="K2" s="2"/>
      <c r="L2" s="3"/>
      <c r="M2" s="3"/>
    </row>
    <row r="3" spans="1:13">
      <c r="A3" s="10" t="s">
        <v>11</v>
      </c>
      <c r="B3" s="53">
        <f>(Grundwerte!D6+Grundwerte!D6*Grundwerte!D8)-(Grundwerte!D6+Grundwerte!D6*Grundwerte!D8)*Grundwerte!D12</f>
        <v>648</v>
      </c>
      <c r="C3" s="36">
        <f>B3*Grundwerte!$D$3</f>
        <v>129600</v>
      </c>
      <c r="D3" s="36">
        <f>IF(COUNT(Grundwerte!$L$10:$L$13)=0,(Grundwerte!$G$10*Berechnung!C3*Grundwerte!$H$10)+(Grundwerte!$G$11*Berechnung!C3*Grundwerte!$H$11)+(Grundwerte!$G$12*Berechnung!C3*Grundwerte!$H$12)+(Grundwerte!$G$13*Berechnung!C3*Grundwerte!$H$13),(Grundwerte!$K$10*Berechnung!C3*Grundwerte!$L$10)+(Grundwerte!$K$11*Berechnung!C3*Grundwerte!$L$11)+(Grundwerte!$K$12*Berechnung!C3*Grundwerte!$L$12)+(Grundwerte!$K$13*Berechnung!C3*Grundwerte!$L$13))</f>
        <v>12960</v>
      </c>
      <c r="E3" s="36">
        <f>D3*Grundwerte!$D$15</f>
        <v>3888</v>
      </c>
      <c r="F3" s="36">
        <f>IF(COUNT(Grundwerte!$H$18:$H$20)&gt;1,"Fehler!",IF(Grundwerte!$H$18&gt;0,IF(D3*Grundwerte!$H$18&lt;Grundwerte!$H$17,Grundwerte!$H$17,D3*Grundwerte!$H$18),IF(Grundwerte!$H$19&gt;0,IF(Grundwerte!$H$19*Berechnung!B3&lt;Grundwerte!$H$17,Grundwerte!$H$17,Grundwerte!$H$19*Berechnung!B3),IF(Grundwerte!$H$20*Berechnung!C3&lt;Grundwerte!$H$17,Grundwerte!$H$17,Grundwerte!$H$20*Berechnung!C3))))</f>
        <v>2592</v>
      </c>
      <c r="G3" s="36">
        <f>SUM(D3:F3)</f>
        <v>19440</v>
      </c>
      <c r="H3" s="37">
        <f>IF(OR(C3=0,G3=0),"",G3/C3)</f>
        <v>0.15</v>
      </c>
      <c r="I3" s="60">
        <f>IF(OR(B3=0,C3=0),"",C3/B3)</f>
        <v>200</v>
      </c>
      <c r="J3" s="61">
        <f>IF(OR(G3=0,B3=0),"",G3/B3)</f>
        <v>30</v>
      </c>
      <c r="K3" s="1"/>
      <c r="L3" s="3"/>
      <c r="M3" s="3"/>
    </row>
    <row r="4" spans="1:13">
      <c r="A4" s="11" t="s">
        <v>12</v>
      </c>
      <c r="B4" s="54">
        <f>B3</f>
        <v>648</v>
      </c>
      <c r="C4" s="39">
        <f>B4*Grundwerte!$D$3</f>
        <v>129600</v>
      </c>
      <c r="D4" s="39">
        <f>IF(COUNT(Grundwerte!$L$10:$L$13)=0,(Grundwerte!$G$10*Berechnung!C4*Grundwerte!$H$10)+(Grundwerte!$G$11*Berechnung!C4*Grundwerte!$H$11)+(Grundwerte!$G$12*Berechnung!C4*Grundwerte!$H$12)+(Grundwerte!$G$13*Berechnung!C4*Grundwerte!$H$13),(Grundwerte!$K$10*Berechnung!C4*Grundwerte!$L$10)+(Grundwerte!$K$11*Berechnung!C4*Grundwerte!$L$11)+(Grundwerte!$K$12*Berechnung!C4*Grundwerte!$L$12)+(Grundwerte!$K$13*Berechnung!C4*Grundwerte!$L$13))</f>
        <v>12960</v>
      </c>
      <c r="E4" s="39">
        <f>D4*Grundwerte!$D$15</f>
        <v>3888</v>
      </c>
      <c r="F4" s="39">
        <f>IF(COUNT(Grundwerte!$H$18:$H$20)&gt;1,"Fehler!",IF(Grundwerte!$H$18&gt;0,IF(D4*Grundwerte!$H$18&lt;Grundwerte!$H$17,Grundwerte!$H$17,D4*Grundwerte!$H$18),IF(Grundwerte!$H$19&gt;0,IF(Grundwerte!$H$19*Berechnung!B4&lt;Grundwerte!$H$17,Grundwerte!$H$17,Grundwerte!$H$19*Berechnung!B4),IF(Grundwerte!$H$20*Berechnung!C4&lt;Grundwerte!$H$17,Grundwerte!$H$17,Grundwerte!$H$20*Berechnung!C4))))</f>
        <v>2592</v>
      </c>
      <c r="G4" s="39">
        <f t="shared" ref="G4:G16" si="0">SUM(D4:F4)</f>
        <v>19440</v>
      </c>
      <c r="H4" s="40">
        <f t="shared" ref="H4:H16" si="1">IF(OR(C4=0,G4=0),"",G4/C4)</f>
        <v>0.15</v>
      </c>
      <c r="I4" s="62">
        <f t="shared" ref="I4:I16" si="2">IF(OR(B4=0,C4=0),"",C4/B4)</f>
        <v>200</v>
      </c>
      <c r="J4" s="63">
        <f t="shared" ref="J4:J16" si="3">IF(OR(G4=0,B4=0),"",G4/B4)</f>
        <v>30</v>
      </c>
      <c r="K4" s="1"/>
      <c r="L4" s="3"/>
      <c r="M4" s="3"/>
    </row>
    <row r="5" spans="1:13">
      <c r="A5" s="11" t="s">
        <v>13</v>
      </c>
      <c r="B5" s="54">
        <f>B3</f>
        <v>648</v>
      </c>
      <c r="C5" s="39">
        <f>B5*Grundwerte!$D$3</f>
        <v>129600</v>
      </c>
      <c r="D5" s="39">
        <f>IF(COUNT(Grundwerte!$L$10:$L$13)=0,(Grundwerte!$G$10*Berechnung!C5*Grundwerte!$H$10)+(Grundwerte!$G$11*Berechnung!C5*Grundwerte!$H$11)+(Grundwerte!$G$12*Berechnung!C5*Grundwerte!$H$12)+(Grundwerte!$G$13*Berechnung!C5*Grundwerte!$H$13),(Grundwerte!$K$10*Berechnung!C5*Grundwerte!$L$10)+(Grundwerte!$K$11*Berechnung!C5*Grundwerte!$L$11)+(Grundwerte!$K$12*Berechnung!C5*Grundwerte!$L$12)+(Grundwerte!$K$13*Berechnung!C5*Grundwerte!$L$13))</f>
        <v>12960</v>
      </c>
      <c r="E5" s="39">
        <f>D5*Grundwerte!$D$15</f>
        <v>3888</v>
      </c>
      <c r="F5" s="39">
        <f>IF(COUNT(Grundwerte!$H$18:$H$20)&gt;1,"Fehler!",IF(Grundwerte!$H$18&gt;0,IF(D5*Grundwerte!$H$18&lt;Grundwerte!$H$17,Grundwerte!$H$17,D5*Grundwerte!$H$18),IF(Grundwerte!$H$19&gt;0,IF(Grundwerte!$H$19*Berechnung!B5&lt;Grundwerte!$H$17,Grundwerte!$H$17,Grundwerte!$H$19*Berechnung!B5),IF(Grundwerte!$H$20*Berechnung!C5&lt;Grundwerte!$H$17,Grundwerte!$H$17,Grundwerte!$H$20*Berechnung!C5))))</f>
        <v>2592</v>
      </c>
      <c r="G5" s="39">
        <f t="shared" si="0"/>
        <v>19440</v>
      </c>
      <c r="H5" s="40">
        <f t="shared" si="1"/>
        <v>0.15</v>
      </c>
      <c r="I5" s="62">
        <f t="shared" si="2"/>
        <v>200</v>
      </c>
      <c r="J5" s="63">
        <f t="shared" si="3"/>
        <v>30</v>
      </c>
      <c r="K5" s="1"/>
      <c r="L5" s="3"/>
      <c r="M5" s="3"/>
    </row>
    <row r="6" spans="1:13">
      <c r="A6" s="11" t="s">
        <v>14</v>
      </c>
      <c r="B6" s="54">
        <f>(Grundwerte!D6+Grundwerte!D6*Grundwerte!D9)-(Grundwerte!D6+Grundwerte!D6*Grundwerte!D9)*Grundwerte!D12</f>
        <v>810</v>
      </c>
      <c r="C6" s="39">
        <f>B6*Grundwerte!$D$3</f>
        <v>162000</v>
      </c>
      <c r="D6" s="39">
        <f>IF(COUNT(Grundwerte!$L$10:$L$13)=0,(Grundwerte!$G$10*Berechnung!C6*Grundwerte!$H$10)+(Grundwerte!$G$11*Berechnung!C6*Grundwerte!$H$11)+(Grundwerte!$G$12*Berechnung!C6*Grundwerte!$H$12)+(Grundwerte!$G$13*Berechnung!C6*Grundwerte!$H$13),(Grundwerte!$K$10*Berechnung!C6*Grundwerte!$L$10)+(Grundwerte!$K$11*Berechnung!C6*Grundwerte!$L$11)+(Grundwerte!$K$12*Berechnung!C6*Grundwerte!$L$12)+(Grundwerte!$K$13*Berechnung!C6*Grundwerte!$L$13))</f>
        <v>16200</v>
      </c>
      <c r="E6" s="39">
        <f>D6*Grundwerte!$D$15</f>
        <v>4860</v>
      </c>
      <c r="F6" s="39">
        <f>IF(COUNT(Grundwerte!$H$18:$H$20)&gt;1,"Fehler!",IF(Grundwerte!$H$18&gt;0,IF(D6*Grundwerte!$H$18&lt;Grundwerte!$H$17,Grundwerte!$H$17,D6*Grundwerte!$H$18),IF(Grundwerte!$H$19&gt;0,IF(Grundwerte!$H$19*Berechnung!B6&lt;Grundwerte!$H$17,Grundwerte!$H$17,Grundwerte!$H$19*Berechnung!B6),IF(Grundwerte!$H$20*Berechnung!C6&lt;Grundwerte!$H$17,Grundwerte!$H$17,Grundwerte!$H$20*Berechnung!C6))))</f>
        <v>3240</v>
      </c>
      <c r="G6" s="39">
        <f t="shared" si="0"/>
        <v>24300</v>
      </c>
      <c r="H6" s="40">
        <f t="shared" si="1"/>
        <v>0.15</v>
      </c>
      <c r="I6" s="62">
        <f t="shared" si="2"/>
        <v>200</v>
      </c>
      <c r="J6" s="63">
        <f t="shared" si="3"/>
        <v>30</v>
      </c>
      <c r="M6" s="3"/>
    </row>
    <row r="7" spans="1:13">
      <c r="A7" s="11" t="s">
        <v>15</v>
      </c>
      <c r="B7" s="54">
        <f>B6</f>
        <v>810</v>
      </c>
      <c r="C7" s="39">
        <f>B7*Grundwerte!$D$3</f>
        <v>162000</v>
      </c>
      <c r="D7" s="39">
        <f>IF(COUNT(Grundwerte!$L$10:$L$13)=0,(Grundwerte!$G$10*Berechnung!C7*Grundwerte!$H$10)+(Grundwerte!$G$11*Berechnung!C7*Grundwerte!$H$11)+(Grundwerte!$G$12*Berechnung!C7*Grundwerte!$H$12)+(Grundwerte!$G$13*Berechnung!C7*Grundwerte!$H$13),(Grundwerte!$K$10*Berechnung!C7*Grundwerte!$L$10)+(Grundwerte!$K$11*Berechnung!C7*Grundwerte!$L$11)+(Grundwerte!$K$12*Berechnung!C7*Grundwerte!$L$12)+(Grundwerte!$K$13*Berechnung!C7*Grundwerte!$L$13))</f>
        <v>16200</v>
      </c>
      <c r="E7" s="39">
        <f>D7*Grundwerte!$D$15</f>
        <v>4860</v>
      </c>
      <c r="F7" s="39">
        <f>IF(COUNT(Grundwerte!$H$18:$H$20)&gt;1,"Fehler!",IF(Grundwerte!$H$18&gt;0,IF(D7*Grundwerte!$H$18&lt;Grundwerte!$H$17,Grundwerte!$H$17,D7*Grundwerte!$H$18),IF(Grundwerte!$H$19&gt;0,IF(Grundwerte!$H$19*Berechnung!B7&lt;Grundwerte!$H$17,Grundwerte!$H$17,Grundwerte!$H$19*Berechnung!B7),IF(Grundwerte!$H$20*Berechnung!C7&lt;Grundwerte!$H$17,Grundwerte!$H$17,Grundwerte!$H$20*Berechnung!C7))))</f>
        <v>3240</v>
      </c>
      <c r="G7" s="39">
        <f t="shared" si="0"/>
        <v>24300</v>
      </c>
      <c r="H7" s="40">
        <f t="shared" si="1"/>
        <v>0.15</v>
      </c>
      <c r="I7" s="62">
        <f t="shared" si="2"/>
        <v>200</v>
      </c>
      <c r="J7" s="63">
        <f t="shared" si="3"/>
        <v>30</v>
      </c>
    </row>
    <row r="8" spans="1:13">
      <c r="A8" s="11" t="s">
        <v>16</v>
      </c>
      <c r="B8" s="54">
        <f>B6</f>
        <v>810</v>
      </c>
      <c r="C8" s="39">
        <f>B8*Grundwerte!$D$3</f>
        <v>162000</v>
      </c>
      <c r="D8" s="39">
        <f>IF(COUNT(Grundwerte!$L$10:$L$13)=0,(Grundwerte!$G$10*Berechnung!C8*Grundwerte!$H$10)+(Grundwerte!$G$11*Berechnung!C8*Grundwerte!$H$11)+(Grundwerte!$G$12*Berechnung!C8*Grundwerte!$H$12)+(Grundwerte!$G$13*Berechnung!C8*Grundwerte!$H$13),(Grundwerte!$K$10*Berechnung!C8*Grundwerte!$L$10)+(Grundwerte!$K$11*Berechnung!C8*Grundwerte!$L$11)+(Grundwerte!$K$12*Berechnung!C8*Grundwerte!$L$12)+(Grundwerte!$K$13*Berechnung!C8*Grundwerte!$L$13))</f>
        <v>16200</v>
      </c>
      <c r="E8" s="39">
        <f>D8*Grundwerte!$D$15</f>
        <v>4860</v>
      </c>
      <c r="F8" s="39">
        <f>IF(COUNT(Grundwerte!$H$18:$H$20)&gt;1,"Fehler!",IF(Grundwerte!$H$18&gt;0,IF(D8*Grundwerte!$H$18&lt;Grundwerte!$H$17,Grundwerte!$H$17,D8*Grundwerte!$H$18),IF(Grundwerte!$H$19&gt;0,IF(Grundwerte!$H$19*Berechnung!B8&lt;Grundwerte!$H$17,Grundwerte!$H$17,Grundwerte!$H$19*Berechnung!B8),IF(Grundwerte!$H$20*Berechnung!C8&lt;Grundwerte!$H$17,Grundwerte!$H$17,Grundwerte!$H$20*Berechnung!C8))))</f>
        <v>3240</v>
      </c>
      <c r="G8" s="39">
        <f t="shared" si="0"/>
        <v>24300</v>
      </c>
      <c r="H8" s="40">
        <f t="shared" si="1"/>
        <v>0.15</v>
      </c>
      <c r="I8" s="62">
        <f t="shared" si="2"/>
        <v>200</v>
      </c>
      <c r="J8" s="63">
        <f t="shared" si="3"/>
        <v>30</v>
      </c>
    </row>
    <row r="9" spans="1:13">
      <c r="A9" s="11" t="s">
        <v>17</v>
      </c>
      <c r="B9" s="55">
        <f>(Grundwerte!D6+Grundwerte!D6*Grundwerte!D10)-(Grundwerte!D6+Grundwerte!D6*Grundwerte!D10)*Grundwerte!D12</f>
        <v>1080</v>
      </c>
      <c r="C9" s="39">
        <f>B9*Grundwerte!$D$3</f>
        <v>216000</v>
      </c>
      <c r="D9" s="39">
        <f>IF(COUNT(Grundwerte!$L$10:$L$13)=0,(Grundwerte!$G$10*Berechnung!C9*Grundwerte!$H$10)+(Grundwerte!$G$11*Berechnung!C9*Grundwerte!$H$11)+(Grundwerte!$G$12*Berechnung!C9*Grundwerte!$H$12)+(Grundwerte!$G$13*Berechnung!C9*Grundwerte!$H$13),(Grundwerte!$K$10*Berechnung!C9*Grundwerte!$L$10)+(Grundwerte!$K$11*Berechnung!C9*Grundwerte!$L$11)+(Grundwerte!$K$12*Berechnung!C9*Grundwerte!$L$12)+(Grundwerte!$K$13*Berechnung!C9*Grundwerte!$L$13))</f>
        <v>21600</v>
      </c>
      <c r="E9" s="39">
        <f>D9*Grundwerte!$D$15</f>
        <v>6480</v>
      </c>
      <c r="F9" s="39">
        <f>IF(COUNT(Grundwerte!$H$18:$H$20)&gt;1,"Fehler!",IF(Grundwerte!$H$18&gt;0,IF(D9*Grundwerte!$H$18&lt;Grundwerte!$H$17,Grundwerte!$H$17,D9*Grundwerte!$H$18),IF(Grundwerte!$H$19&gt;0,IF(Grundwerte!$H$19*Berechnung!B9&lt;Grundwerte!$H$17,Grundwerte!$H$17,Grundwerte!$H$19*Berechnung!B9),IF(Grundwerte!$H$20*Berechnung!C9&lt;Grundwerte!$H$17,Grundwerte!$H$17,Grundwerte!$H$20*Berechnung!C9))))</f>
        <v>4320</v>
      </c>
      <c r="G9" s="39">
        <f t="shared" si="0"/>
        <v>32400</v>
      </c>
      <c r="H9" s="40">
        <f t="shared" si="1"/>
        <v>0.15</v>
      </c>
      <c r="I9" s="62">
        <f t="shared" si="2"/>
        <v>200</v>
      </c>
      <c r="J9" s="63">
        <f t="shared" si="3"/>
        <v>30</v>
      </c>
    </row>
    <row r="10" spans="1:13">
      <c r="A10" s="11" t="s">
        <v>18</v>
      </c>
      <c r="B10" s="55">
        <f>B9</f>
        <v>1080</v>
      </c>
      <c r="C10" s="39">
        <f>B10*Grundwerte!$D$3</f>
        <v>216000</v>
      </c>
      <c r="D10" s="39">
        <f>IF(COUNT(Grundwerte!$L$10:$L$13)=0,(Grundwerte!$G$10*Berechnung!C10*Grundwerte!$H$10)+(Grundwerte!$G$11*Berechnung!C10*Grundwerte!$H$11)+(Grundwerte!$G$12*Berechnung!C10*Grundwerte!$H$12)+(Grundwerte!$G$13*Berechnung!C10*Grundwerte!$H$13),(Grundwerte!$K$10*Berechnung!C10*Grundwerte!$L$10)+(Grundwerte!$K$11*Berechnung!C10*Grundwerte!$L$11)+(Grundwerte!$K$12*Berechnung!C10*Grundwerte!$L$12)+(Grundwerte!$K$13*Berechnung!C10*Grundwerte!$L$13))</f>
        <v>21600</v>
      </c>
      <c r="E10" s="39">
        <f>D10*Grundwerte!$D$15</f>
        <v>6480</v>
      </c>
      <c r="F10" s="39">
        <f>IF(COUNT(Grundwerte!$H$18:$H$20)&gt;1,"Fehler!",IF(Grundwerte!$H$18&gt;0,IF(D10*Grundwerte!$H$18&lt;Grundwerte!$H$17,Grundwerte!$H$17,D10*Grundwerte!$H$18),IF(Grundwerte!$H$19&gt;0,IF(Grundwerte!$H$19*Berechnung!B10&lt;Grundwerte!$H$17,Grundwerte!$H$17,Grundwerte!$H$19*Berechnung!B10),IF(Grundwerte!$H$20*Berechnung!C10&lt;Grundwerte!$H$17,Grundwerte!$H$17,Grundwerte!$H$20*Berechnung!C10))))</f>
        <v>4320</v>
      </c>
      <c r="G10" s="39">
        <f t="shared" si="0"/>
        <v>32400</v>
      </c>
      <c r="H10" s="40">
        <f t="shared" si="1"/>
        <v>0.15</v>
      </c>
      <c r="I10" s="62">
        <f t="shared" si="2"/>
        <v>200</v>
      </c>
      <c r="J10" s="63">
        <f t="shared" si="3"/>
        <v>30</v>
      </c>
    </row>
    <row r="11" spans="1:13">
      <c r="A11" s="11" t="s">
        <v>19</v>
      </c>
      <c r="B11" s="55">
        <f>B9</f>
        <v>1080</v>
      </c>
      <c r="C11" s="39">
        <f>B11*Grundwerte!$D$3</f>
        <v>216000</v>
      </c>
      <c r="D11" s="39">
        <f>IF(COUNT(Grundwerte!$L$10:$L$13)=0,(Grundwerte!$G$10*Berechnung!C11*Grundwerte!$H$10)+(Grundwerte!$G$11*Berechnung!C11*Grundwerte!$H$11)+(Grundwerte!$G$12*Berechnung!C11*Grundwerte!$H$12)+(Grundwerte!$G$13*Berechnung!C11*Grundwerte!$H$13),(Grundwerte!$K$10*Berechnung!C11*Grundwerte!$L$10)+(Grundwerte!$K$11*Berechnung!C11*Grundwerte!$L$11)+(Grundwerte!$K$12*Berechnung!C11*Grundwerte!$L$12)+(Grundwerte!$K$13*Berechnung!C11*Grundwerte!$L$13))</f>
        <v>21600</v>
      </c>
      <c r="E11" s="39">
        <f>D11*Grundwerte!$D$15</f>
        <v>6480</v>
      </c>
      <c r="F11" s="39">
        <f>IF(COUNT(Grundwerte!$H$18:$H$20)&gt;1,"Fehler!",IF(Grundwerte!$H$18&gt;0,IF(D11*Grundwerte!$H$18&lt;Grundwerte!$H$17,Grundwerte!$H$17,D11*Grundwerte!$H$18),IF(Grundwerte!$H$19&gt;0,IF(Grundwerte!$H$19*Berechnung!B11&lt;Grundwerte!$H$17,Grundwerte!$H$17,Grundwerte!$H$19*Berechnung!B11),IF(Grundwerte!$H$20*Berechnung!C11&lt;Grundwerte!$H$17,Grundwerte!$H$17,Grundwerte!$H$20*Berechnung!C11))))</f>
        <v>4320</v>
      </c>
      <c r="G11" s="39">
        <f t="shared" si="0"/>
        <v>32400</v>
      </c>
      <c r="H11" s="40">
        <f t="shared" si="1"/>
        <v>0.15</v>
      </c>
      <c r="I11" s="62">
        <f t="shared" si="2"/>
        <v>200</v>
      </c>
      <c r="J11" s="63">
        <f t="shared" si="3"/>
        <v>30</v>
      </c>
    </row>
    <row r="12" spans="1:13">
      <c r="A12" s="11" t="s">
        <v>20</v>
      </c>
      <c r="B12" s="55">
        <f>B9</f>
        <v>1080</v>
      </c>
      <c r="C12" s="39">
        <f>B12*Grundwerte!$D$3</f>
        <v>216000</v>
      </c>
      <c r="D12" s="39">
        <f>IF(COUNT(Grundwerte!$L$10:$L$13)=0,(Grundwerte!$G$10*Berechnung!C12*Grundwerte!$H$10)+(Grundwerte!$G$11*Berechnung!C12*Grundwerte!$H$11)+(Grundwerte!$G$12*Berechnung!C12*Grundwerte!$H$12)+(Grundwerte!$G$13*Berechnung!C12*Grundwerte!$H$13),(Grundwerte!$K$10*Berechnung!C12*Grundwerte!$L$10)+(Grundwerte!$K$11*Berechnung!C12*Grundwerte!$L$11)+(Grundwerte!$K$12*Berechnung!C12*Grundwerte!$L$12)+(Grundwerte!$K$13*Berechnung!C12*Grundwerte!$L$13))</f>
        <v>21600</v>
      </c>
      <c r="E12" s="39">
        <f>D12*Grundwerte!$D$15</f>
        <v>6480</v>
      </c>
      <c r="F12" s="39">
        <f>IF(COUNT(Grundwerte!$H$18:$H$20)&gt;1,"Fehler!",IF(Grundwerte!$H$18&gt;0,IF(D12*Grundwerte!$H$18&lt;Grundwerte!$H$17,Grundwerte!$H$17,D12*Grundwerte!$H$18),IF(Grundwerte!$H$19&gt;0,IF(Grundwerte!$H$19*Berechnung!B12&lt;Grundwerte!$H$17,Grundwerte!$H$17,Grundwerte!$H$19*Berechnung!B12),IF(Grundwerte!$H$20*Berechnung!C12&lt;Grundwerte!$H$17,Grundwerte!$H$17,Grundwerte!$H$20*Berechnung!C12))))</f>
        <v>4320</v>
      </c>
      <c r="G12" s="39">
        <f t="shared" si="0"/>
        <v>32400</v>
      </c>
      <c r="H12" s="40">
        <f t="shared" si="1"/>
        <v>0.15</v>
      </c>
      <c r="I12" s="62">
        <f t="shared" si="2"/>
        <v>200</v>
      </c>
      <c r="J12" s="63">
        <f t="shared" si="3"/>
        <v>30</v>
      </c>
    </row>
    <row r="13" spans="1:13">
      <c r="A13" s="11" t="s">
        <v>21</v>
      </c>
      <c r="B13" s="55">
        <f>B9</f>
        <v>1080</v>
      </c>
      <c r="C13" s="39">
        <f>B13*Grundwerte!$D$3</f>
        <v>216000</v>
      </c>
      <c r="D13" s="39">
        <f>IF(COUNT(Grundwerte!$L$10:$L$13)=0,(Grundwerte!$G$10*Berechnung!C13*Grundwerte!$H$10)+(Grundwerte!$G$11*Berechnung!C13*Grundwerte!$H$11)+(Grundwerte!$G$12*Berechnung!C13*Grundwerte!$H$12)+(Grundwerte!$G$13*Berechnung!C13*Grundwerte!$H$13),(Grundwerte!$K$10*Berechnung!C13*Grundwerte!$L$10)+(Grundwerte!$K$11*Berechnung!C13*Grundwerte!$L$11)+(Grundwerte!$K$12*Berechnung!C13*Grundwerte!$L$12)+(Grundwerte!$K$13*Berechnung!C13*Grundwerte!$L$13))</f>
        <v>21600</v>
      </c>
      <c r="E13" s="39">
        <f>D13*Grundwerte!$D$15</f>
        <v>6480</v>
      </c>
      <c r="F13" s="39">
        <f>IF(COUNT(Grundwerte!$H$18:$H$20)&gt;1,"Fehler!",IF(Grundwerte!$H$18&gt;0,IF(D13*Grundwerte!$H$18&lt;Grundwerte!$H$17,Grundwerte!$H$17,D13*Grundwerte!$H$18),IF(Grundwerte!$H$19&gt;0,IF(Grundwerte!$H$19*Berechnung!B13&lt;Grundwerte!$H$17,Grundwerte!$H$17,Grundwerte!$H$19*Berechnung!B13),IF(Grundwerte!$H$20*Berechnung!C13&lt;Grundwerte!$H$17,Grundwerte!$H$17,Grundwerte!$H$20*Berechnung!C13))))</f>
        <v>4320</v>
      </c>
      <c r="G13" s="39">
        <f t="shared" si="0"/>
        <v>32400</v>
      </c>
      <c r="H13" s="40">
        <f t="shared" si="1"/>
        <v>0.15</v>
      </c>
      <c r="I13" s="62">
        <f t="shared" si="2"/>
        <v>200</v>
      </c>
      <c r="J13" s="63">
        <f t="shared" si="3"/>
        <v>30</v>
      </c>
    </row>
    <row r="14" spans="1:13" ht="15.75" thickBot="1">
      <c r="A14" s="12" t="s">
        <v>22</v>
      </c>
      <c r="B14" s="56">
        <f>B9</f>
        <v>1080</v>
      </c>
      <c r="C14" s="42">
        <f>B14*Grundwerte!$D$3</f>
        <v>216000</v>
      </c>
      <c r="D14" s="42">
        <f>IF(COUNT(Grundwerte!$L$10:$L$13)=0,(Grundwerte!$G$10*Berechnung!C14*Grundwerte!$H$10)+(Grundwerte!$G$11*Berechnung!C14*Grundwerte!$H$11)+(Grundwerte!$G$12*Berechnung!C14*Grundwerte!$H$12)+(Grundwerte!$G$13*Berechnung!C14*Grundwerte!$H$13),(Grundwerte!$K$10*Berechnung!C14*Grundwerte!$L$10)+(Grundwerte!$K$11*Berechnung!C14*Grundwerte!$L$11)+(Grundwerte!$K$12*Berechnung!C14*Grundwerte!$L$12)+(Grundwerte!$K$13*Berechnung!C14*Grundwerte!$L$13))</f>
        <v>21600</v>
      </c>
      <c r="E14" s="42">
        <f>D14*Grundwerte!$D$15</f>
        <v>6480</v>
      </c>
      <c r="F14" s="42">
        <f>IF(COUNT(Grundwerte!$H$18:$H$20)&gt;1,"Fehler!",IF(Grundwerte!$H$18&gt;0,IF(D14*Grundwerte!$H$18&lt;Grundwerte!$H$17,Grundwerte!$H$17,D14*Grundwerte!$H$18),IF(Grundwerte!$H$19&gt;0,IF(Grundwerte!$H$19*Berechnung!B14&lt;Grundwerte!$H$17,Grundwerte!$H$17,Grundwerte!$H$19*Berechnung!B14),IF(Grundwerte!$H$20*Berechnung!C14&lt;Grundwerte!$H$17,Grundwerte!$H$17,Grundwerte!$H$20*Berechnung!C14))))</f>
        <v>4320</v>
      </c>
      <c r="G14" s="64">
        <f t="shared" si="0"/>
        <v>32400</v>
      </c>
      <c r="H14" s="65">
        <f t="shared" si="1"/>
        <v>0.15</v>
      </c>
      <c r="I14" s="66">
        <f t="shared" si="2"/>
        <v>200</v>
      </c>
      <c r="J14" s="67">
        <f t="shared" si="3"/>
        <v>30</v>
      </c>
    </row>
    <row r="15" spans="1:13" ht="15.75" thickBot="1">
      <c r="A15" s="57"/>
      <c r="B15" s="58"/>
      <c r="C15" s="59"/>
      <c r="D15" s="59"/>
      <c r="E15" s="59"/>
      <c r="F15" s="59"/>
      <c r="G15" s="70"/>
      <c r="H15" s="71"/>
      <c r="I15" s="72"/>
      <c r="J15" s="73"/>
    </row>
    <row r="16" spans="1:13" ht="15.75" thickBot="1">
      <c r="A16" s="45" t="s">
        <v>32</v>
      </c>
      <c r="B16" s="48">
        <f>SUM(B3:B14)</f>
        <v>10854</v>
      </c>
      <c r="C16" s="49">
        <f>SUM(C3:C14)</f>
        <v>2170800</v>
      </c>
      <c r="D16" s="49">
        <f>SUM(D3:D14)</f>
        <v>217080</v>
      </c>
      <c r="E16" s="49">
        <f>SUM(E3:E14)</f>
        <v>65124</v>
      </c>
      <c r="F16" s="49">
        <f>SUM(F3:F14)</f>
        <v>43416</v>
      </c>
      <c r="G16" s="51">
        <f t="shared" si="0"/>
        <v>325620</v>
      </c>
      <c r="H16" s="50">
        <f t="shared" si="1"/>
        <v>0.15</v>
      </c>
      <c r="I16" s="68">
        <f t="shared" si="2"/>
        <v>200</v>
      </c>
      <c r="J16" s="69">
        <f t="shared" si="3"/>
        <v>30</v>
      </c>
    </row>
  </sheetData>
  <sheetProtection sheet="1" objects="1" scenarios="1" selectLockedCells="1"/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>
      <selection activeCell="B6" sqref="B6"/>
    </sheetView>
  </sheetViews>
  <sheetFormatPr baseColWidth="10" defaultRowHeight="15"/>
  <cols>
    <col min="3" max="3" width="13.140625" bestFit="1" customWidth="1"/>
    <col min="4" max="4" width="17.85546875" bestFit="1" customWidth="1"/>
    <col min="5" max="5" width="18" bestFit="1" customWidth="1"/>
    <col min="6" max="6" width="16.5703125" bestFit="1" customWidth="1"/>
    <col min="7" max="7" width="16.140625" bestFit="1" customWidth="1"/>
  </cols>
  <sheetData>
    <row r="1" spans="1:10" ht="15.75" thickBot="1"/>
    <row r="2" spans="1:10" ht="15.75" thickBot="1">
      <c r="A2" s="45" t="s">
        <v>10</v>
      </c>
      <c r="B2" s="46" t="s">
        <v>30</v>
      </c>
      <c r="C2" s="46" t="s">
        <v>31</v>
      </c>
      <c r="D2" s="46" t="s">
        <v>33</v>
      </c>
      <c r="E2" s="46" t="s">
        <v>7</v>
      </c>
      <c r="F2" s="46" t="s">
        <v>8</v>
      </c>
      <c r="G2" s="46" t="s">
        <v>54</v>
      </c>
      <c r="H2" s="46" t="s">
        <v>55</v>
      </c>
      <c r="I2" s="46" t="s">
        <v>62</v>
      </c>
      <c r="J2" s="47" t="s">
        <v>42</v>
      </c>
    </row>
    <row r="3" spans="1:10">
      <c r="A3" s="10" t="s">
        <v>11</v>
      </c>
      <c r="B3" s="98">
        <v>500</v>
      </c>
      <c r="C3" s="99">
        <v>100000</v>
      </c>
      <c r="D3" s="36">
        <f>IF(C3=0,"",IF(COUNT(Grundwerte!$L$10:$L$13)=0,(Grundwerte!$G$10*'Tatsächliche Kosten'!C3*Grundwerte!$H$10)+(Grundwerte!$G$11*'Tatsächliche Kosten'!C3*Grundwerte!$H$11)+(Grundwerte!$G$12*'Tatsächliche Kosten'!C3*Grundwerte!$H$12)+(Grundwerte!$G$13*'Tatsächliche Kosten'!C3*Grundwerte!$H$13),(Grundwerte!$K$10*'Tatsächliche Kosten'!C3*Grundwerte!$L$10)+(Grundwerte!$K$11*'Tatsächliche Kosten'!C3*Grundwerte!$L$11)+(Grundwerte!$K$12*'Tatsächliche Kosten'!C3*Grundwerte!$L$12)+(Grundwerte!$K$13*'Tatsächliche Kosten'!C3*Grundwerte!$L$13)))</f>
        <v>10000</v>
      </c>
      <c r="E3" s="36">
        <f>IF(D3="","",D3*Grundwerte!$D$15)</f>
        <v>3000</v>
      </c>
      <c r="F3" s="36">
        <f>IF(AND(B3="",Grundwerte!$H$19&gt;0),"",IF(AND('Tatsächliche Kosten'!C3="",Grundwerte!$H$20&gt;0),"",IF(AND('Tatsächliche Kosten'!D3="",Grundwerte!$H$18&gt;0),"",IF(COUNT(Grundwerte!$H$18:$H$20)&gt;1,"Fehler!",IF(Grundwerte!$H$18&gt;0,IF(D3*Grundwerte!$H$18&lt;Grundwerte!$H$17,Grundwerte!$H$17,D3*Grundwerte!$H$18),IF(Grundwerte!$H$19&gt;0,IF(Grundwerte!$H$19*'Tatsächliche Kosten'!B3&lt;Grundwerte!$H$17,Grundwerte!$H$17,Grundwerte!$H$19*'Tatsächliche Kosten'!B3),IF(Grundwerte!$H$20*'Tatsächliche Kosten'!C3&lt;Grundwerte!$H$17,Grundwerte!$H$17,Grundwerte!$H$20*'Tatsächliche Kosten'!C3)))))))</f>
        <v>2000</v>
      </c>
      <c r="G3" s="36">
        <f>SUM(D3:F3)</f>
        <v>15000</v>
      </c>
      <c r="H3" s="37">
        <f>IF(OR(C3=0,G3=0),"",G3/C3)</f>
        <v>0.15</v>
      </c>
      <c r="I3" s="36">
        <f>IF(OR(B3=0,C3=0),"",C3/B3)</f>
        <v>200</v>
      </c>
      <c r="J3" s="38">
        <f>IF(OR(G3=0,B3=0),"",G3/B3)</f>
        <v>30</v>
      </c>
    </row>
    <row r="4" spans="1:10">
      <c r="A4" s="11" t="s">
        <v>12</v>
      </c>
      <c r="B4" s="100"/>
      <c r="C4" s="101"/>
      <c r="D4" s="39" t="str">
        <f>IF(C4=0,"",IF(COUNT(Grundwerte!$L$10:$L$13)=0,(Grundwerte!$G$10*'Tatsächliche Kosten'!C4*Grundwerte!$H$10)+(Grundwerte!$G$11*'Tatsächliche Kosten'!C4*Grundwerte!$H$11)+(Grundwerte!$G$12*'Tatsächliche Kosten'!C4*Grundwerte!$H$12)+(Grundwerte!$G$13*'Tatsächliche Kosten'!C4*Grundwerte!$H$13),(Grundwerte!$K$10*'Tatsächliche Kosten'!C4*Grundwerte!$L$10)+(Grundwerte!$K$11*'Tatsächliche Kosten'!C4*Grundwerte!$L$11)+(Grundwerte!$K$12*'Tatsächliche Kosten'!C4*Grundwerte!$L$12)+(Grundwerte!$K$13*'Tatsächliche Kosten'!C4*Grundwerte!$L$13)))</f>
        <v/>
      </c>
      <c r="E4" s="39" t="str">
        <f>IF(D4="","",D4*Grundwerte!$D$15)</f>
        <v/>
      </c>
      <c r="F4" s="39" t="str">
        <f>IF(AND(B4="",Grundwerte!$H$19&gt;0),"",IF(AND('Tatsächliche Kosten'!C4="",Grundwerte!$H$20&gt;0),"",IF(AND('Tatsächliche Kosten'!D4="",Grundwerte!$H$18&gt;0),"",IF(COUNT(Grundwerte!$H$18:$H$20)&gt;1,"Fehler!",IF(Grundwerte!$H$18&gt;0,IF(D4*Grundwerte!$H$18&lt;Grundwerte!$H$17,Grundwerte!$H$17,D4*Grundwerte!$H$18),IF(Grundwerte!$H$19&gt;0,IF(Grundwerte!$H$19*'Tatsächliche Kosten'!B4&lt;Grundwerte!$H$17,Grundwerte!$H$17,Grundwerte!$H$19*'Tatsächliche Kosten'!B4),IF(Grundwerte!$H$20*'Tatsächliche Kosten'!C4&lt;Grundwerte!$H$17,Grundwerte!$H$17,Grundwerte!$H$20*'Tatsächliche Kosten'!C4)))))))</f>
        <v/>
      </c>
      <c r="G4" s="39">
        <f t="shared" ref="G4:G14" si="0">SUM(D4:F4)</f>
        <v>0</v>
      </c>
      <c r="H4" s="40" t="str">
        <f t="shared" ref="H4:H16" si="1">IF(OR(C4=0,G4=0),"",G4/C4)</f>
        <v/>
      </c>
      <c r="I4" s="39" t="str">
        <f t="shared" ref="I4:I16" si="2">IF(OR(B4=0,C4=0),"",C4/B4)</f>
        <v/>
      </c>
      <c r="J4" s="41" t="str">
        <f t="shared" ref="J4:J16" si="3">IF(OR(G4=0,B4=0),"",G4/B4)</f>
        <v/>
      </c>
    </row>
    <row r="5" spans="1:10">
      <c r="A5" s="11" t="s">
        <v>13</v>
      </c>
      <c r="B5" s="100"/>
      <c r="C5" s="101"/>
      <c r="D5" s="39" t="str">
        <f>IF(C5=0,"",IF(COUNT(Grundwerte!$L$10:$L$13)=0,(Grundwerte!$G$10*'Tatsächliche Kosten'!C5*Grundwerte!$H$10)+(Grundwerte!$G$11*'Tatsächliche Kosten'!C5*Grundwerte!$H$11)+(Grundwerte!$G$12*'Tatsächliche Kosten'!C5*Grundwerte!$H$12)+(Grundwerte!$G$13*'Tatsächliche Kosten'!C5*Grundwerte!$H$13),(Grundwerte!$K$10*'Tatsächliche Kosten'!C5*Grundwerte!$L$10)+(Grundwerte!$K$11*'Tatsächliche Kosten'!C5*Grundwerte!$L$11)+(Grundwerte!$K$12*'Tatsächliche Kosten'!C5*Grundwerte!$L$12)+(Grundwerte!$K$13*'Tatsächliche Kosten'!C5*Grundwerte!$L$13)))</f>
        <v/>
      </c>
      <c r="E5" s="39" t="str">
        <f>IF(D5="","",D5*Grundwerte!$D$15)</f>
        <v/>
      </c>
      <c r="F5" s="39" t="str">
        <f>IF(AND(B5="",Grundwerte!$H$19&gt;0),"",IF(AND('Tatsächliche Kosten'!C5="",Grundwerte!$H$20&gt;0),"",IF(AND('Tatsächliche Kosten'!D5="",Grundwerte!$H$18&gt;0),"",IF(COUNT(Grundwerte!$H$18:$H$20)&gt;1,"Fehler!",IF(Grundwerte!$H$18&gt;0,IF(D5*Grundwerte!$H$18&lt;Grundwerte!$H$17,Grundwerte!$H$17,D5*Grundwerte!$H$18),IF(Grundwerte!$H$19&gt;0,IF(Grundwerte!$H$19*'Tatsächliche Kosten'!B5&lt;Grundwerte!$H$17,Grundwerte!$H$17,Grundwerte!$H$19*'Tatsächliche Kosten'!B5),IF(Grundwerte!$H$20*'Tatsächliche Kosten'!C5&lt;Grundwerte!$H$17,Grundwerte!$H$17,Grundwerte!$H$20*'Tatsächliche Kosten'!C5)))))))</f>
        <v/>
      </c>
      <c r="G5" s="39">
        <f t="shared" si="0"/>
        <v>0</v>
      </c>
      <c r="H5" s="40" t="str">
        <f t="shared" si="1"/>
        <v/>
      </c>
      <c r="I5" s="39" t="str">
        <f t="shared" si="2"/>
        <v/>
      </c>
      <c r="J5" s="41" t="str">
        <f t="shared" si="3"/>
        <v/>
      </c>
    </row>
    <row r="6" spans="1:10">
      <c r="A6" s="11" t="s">
        <v>14</v>
      </c>
      <c r="B6" s="100"/>
      <c r="C6" s="101"/>
      <c r="D6" s="39" t="str">
        <f>IF(C6=0,"",IF(COUNT(Grundwerte!$L$10:$L$13)=0,(Grundwerte!$G$10*'Tatsächliche Kosten'!C6*Grundwerte!$H$10)+(Grundwerte!$G$11*'Tatsächliche Kosten'!C6*Grundwerte!$H$11)+(Grundwerte!$G$12*'Tatsächliche Kosten'!C6*Grundwerte!$H$12)+(Grundwerte!$G$13*'Tatsächliche Kosten'!C6*Grundwerte!$H$13),(Grundwerte!$K$10*'Tatsächliche Kosten'!C6*Grundwerte!$L$10)+(Grundwerte!$K$11*'Tatsächliche Kosten'!C6*Grundwerte!$L$11)+(Grundwerte!$K$12*'Tatsächliche Kosten'!C6*Grundwerte!$L$12)+(Grundwerte!$K$13*'Tatsächliche Kosten'!C6*Grundwerte!$L$13)))</f>
        <v/>
      </c>
      <c r="E6" s="39" t="str">
        <f>IF(D6="","",D6*Grundwerte!$D$15)</f>
        <v/>
      </c>
      <c r="F6" s="39" t="str">
        <f>IF(AND(B6="",Grundwerte!$H$19&gt;0),"",IF(AND('Tatsächliche Kosten'!C6="",Grundwerte!$H$20&gt;0),"",IF(AND('Tatsächliche Kosten'!D6="",Grundwerte!$H$18&gt;0),"",IF(COUNT(Grundwerte!$H$18:$H$20)&gt;1,"Fehler!",IF(Grundwerte!$H$18&gt;0,IF(D6*Grundwerte!$H$18&lt;Grundwerte!$H$17,Grundwerte!$H$17,D6*Grundwerte!$H$18),IF(Grundwerte!$H$19&gt;0,IF(Grundwerte!$H$19*'Tatsächliche Kosten'!B6&lt;Grundwerte!$H$17,Grundwerte!$H$17,Grundwerte!$H$19*'Tatsächliche Kosten'!B6),IF(Grundwerte!$H$20*'Tatsächliche Kosten'!C6&lt;Grundwerte!$H$17,Grundwerte!$H$17,Grundwerte!$H$20*'Tatsächliche Kosten'!C6)))))))</f>
        <v/>
      </c>
      <c r="G6" s="39">
        <f t="shared" si="0"/>
        <v>0</v>
      </c>
      <c r="H6" s="40" t="str">
        <f t="shared" si="1"/>
        <v/>
      </c>
      <c r="I6" s="39" t="str">
        <f t="shared" si="2"/>
        <v/>
      </c>
      <c r="J6" s="41" t="str">
        <f t="shared" si="3"/>
        <v/>
      </c>
    </row>
    <row r="7" spans="1:10">
      <c r="A7" s="11" t="s">
        <v>15</v>
      </c>
      <c r="B7" s="100"/>
      <c r="C7" s="101"/>
      <c r="D7" s="39" t="str">
        <f>IF(C7=0,"",IF(COUNT(Grundwerte!$L$10:$L$13)=0,(Grundwerte!$G$10*'Tatsächliche Kosten'!C7*Grundwerte!$H$10)+(Grundwerte!$G$11*'Tatsächliche Kosten'!C7*Grundwerte!$H$11)+(Grundwerte!$G$12*'Tatsächliche Kosten'!C7*Grundwerte!$H$12)+(Grundwerte!$G$13*'Tatsächliche Kosten'!C7*Grundwerte!$H$13),(Grundwerte!$K$10*'Tatsächliche Kosten'!C7*Grundwerte!$L$10)+(Grundwerte!$K$11*'Tatsächliche Kosten'!C7*Grundwerte!$L$11)+(Grundwerte!$K$12*'Tatsächliche Kosten'!C7*Grundwerte!$L$12)+(Grundwerte!$K$13*'Tatsächliche Kosten'!C7*Grundwerte!$L$13)))</f>
        <v/>
      </c>
      <c r="E7" s="39" t="str">
        <f>IF(D7="","",D7*Grundwerte!$D$15)</f>
        <v/>
      </c>
      <c r="F7" s="39" t="str">
        <f>IF(AND(B7="",Grundwerte!$H$19&gt;0),"",IF(AND('Tatsächliche Kosten'!C7="",Grundwerte!$H$20&gt;0),"",IF(AND('Tatsächliche Kosten'!D7="",Grundwerte!$H$18&gt;0),"",IF(COUNT(Grundwerte!$H$18:$H$20)&gt;1,"Fehler!",IF(Grundwerte!$H$18&gt;0,IF(D7*Grundwerte!$H$18&lt;Grundwerte!$H$17,Grundwerte!$H$17,D7*Grundwerte!$H$18),IF(Grundwerte!$H$19&gt;0,IF(Grundwerte!$H$19*'Tatsächliche Kosten'!B7&lt;Grundwerte!$H$17,Grundwerte!$H$17,Grundwerte!$H$19*'Tatsächliche Kosten'!B7),IF(Grundwerte!$H$20*'Tatsächliche Kosten'!C7&lt;Grundwerte!$H$17,Grundwerte!$H$17,Grundwerte!$H$20*'Tatsächliche Kosten'!C7)))))))</f>
        <v/>
      </c>
      <c r="G7" s="39">
        <f t="shared" si="0"/>
        <v>0</v>
      </c>
      <c r="H7" s="40" t="str">
        <f t="shared" si="1"/>
        <v/>
      </c>
      <c r="I7" s="39" t="str">
        <f t="shared" si="2"/>
        <v/>
      </c>
      <c r="J7" s="41" t="str">
        <f t="shared" si="3"/>
        <v/>
      </c>
    </row>
    <row r="8" spans="1:10">
      <c r="A8" s="11" t="s">
        <v>16</v>
      </c>
      <c r="B8" s="100"/>
      <c r="C8" s="101"/>
      <c r="D8" s="39" t="str">
        <f>IF(C8=0,"",IF(COUNT(Grundwerte!$L$10:$L$13)=0,(Grundwerte!$G$10*'Tatsächliche Kosten'!C8*Grundwerte!$H$10)+(Grundwerte!$G$11*'Tatsächliche Kosten'!C8*Grundwerte!$H$11)+(Grundwerte!$G$12*'Tatsächliche Kosten'!C8*Grundwerte!$H$12)+(Grundwerte!$G$13*'Tatsächliche Kosten'!C8*Grundwerte!$H$13),(Grundwerte!$K$10*'Tatsächliche Kosten'!C8*Grundwerte!$L$10)+(Grundwerte!$K$11*'Tatsächliche Kosten'!C8*Grundwerte!$L$11)+(Grundwerte!$K$12*'Tatsächliche Kosten'!C8*Grundwerte!$L$12)+(Grundwerte!$K$13*'Tatsächliche Kosten'!C8*Grundwerte!$L$13)))</f>
        <v/>
      </c>
      <c r="E8" s="39" t="str">
        <f>IF(D8="","",D8*Grundwerte!$D$15)</f>
        <v/>
      </c>
      <c r="F8" s="39" t="str">
        <f>IF(AND(B8="",Grundwerte!$H$19&gt;0),"",IF(AND('Tatsächliche Kosten'!C8="",Grundwerte!$H$20&gt;0),"",IF(AND('Tatsächliche Kosten'!D8="",Grundwerte!$H$18&gt;0),"",IF(COUNT(Grundwerte!$H$18:$H$20)&gt;1,"Fehler!",IF(Grundwerte!$H$18&gt;0,IF(D8*Grundwerte!$H$18&lt;Grundwerte!$H$17,Grundwerte!$H$17,D8*Grundwerte!$H$18),IF(Grundwerte!$H$19&gt;0,IF(Grundwerte!$H$19*'Tatsächliche Kosten'!B8&lt;Grundwerte!$H$17,Grundwerte!$H$17,Grundwerte!$H$19*'Tatsächliche Kosten'!B8),IF(Grundwerte!$H$20*'Tatsächliche Kosten'!C8&lt;Grundwerte!$H$17,Grundwerte!$H$17,Grundwerte!$H$20*'Tatsächliche Kosten'!C8)))))))</f>
        <v/>
      </c>
      <c r="G8" s="39">
        <f t="shared" si="0"/>
        <v>0</v>
      </c>
      <c r="H8" s="40" t="str">
        <f t="shared" si="1"/>
        <v/>
      </c>
      <c r="I8" s="39" t="str">
        <f t="shared" si="2"/>
        <v/>
      </c>
      <c r="J8" s="41" t="str">
        <f t="shared" si="3"/>
        <v/>
      </c>
    </row>
    <row r="9" spans="1:10">
      <c r="A9" s="11" t="s">
        <v>17</v>
      </c>
      <c r="B9" s="102"/>
      <c r="C9" s="101"/>
      <c r="D9" s="39" t="str">
        <f>IF(C9=0,"",IF(COUNT(Grundwerte!$L$10:$L$13)=0,(Grundwerte!$G$10*'Tatsächliche Kosten'!C9*Grundwerte!$H$10)+(Grundwerte!$G$11*'Tatsächliche Kosten'!C9*Grundwerte!$H$11)+(Grundwerte!$G$12*'Tatsächliche Kosten'!C9*Grundwerte!$H$12)+(Grundwerte!$G$13*'Tatsächliche Kosten'!C9*Grundwerte!$H$13),(Grundwerte!$K$10*'Tatsächliche Kosten'!C9*Grundwerte!$L$10)+(Grundwerte!$K$11*'Tatsächliche Kosten'!C9*Grundwerte!$L$11)+(Grundwerte!$K$12*'Tatsächliche Kosten'!C9*Grundwerte!$L$12)+(Grundwerte!$K$13*'Tatsächliche Kosten'!C9*Grundwerte!$L$13)))</f>
        <v/>
      </c>
      <c r="E9" s="39" t="str">
        <f>IF(D9="","",D9*Grundwerte!$D$15)</f>
        <v/>
      </c>
      <c r="F9" s="39" t="str">
        <f>IF(AND(B9="",Grundwerte!$H$19&gt;0),"",IF(AND('Tatsächliche Kosten'!C9="",Grundwerte!$H$20&gt;0),"",IF(AND('Tatsächliche Kosten'!D9="",Grundwerte!$H$18&gt;0),"",IF(COUNT(Grundwerte!$H$18:$H$20)&gt;1,"Fehler!",IF(Grundwerte!$H$18&gt;0,IF(D9*Grundwerte!$H$18&lt;Grundwerte!$H$17,Grundwerte!$H$17,D9*Grundwerte!$H$18),IF(Grundwerte!$H$19&gt;0,IF(Grundwerte!$H$19*'Tatsächliche Kosten'!B9&lt;Grundwerte!$H$17,Grundwerte!$H$17,Grundwerte!$H$19*'Tatsächliche Kosten'!B9),IF(Grundwerte!$H$20*'Tatsächliche Kosten'!C9&lt;Grundwerte!$H$17,Grundwerte!$H$17,Grundwerte!$H$20*'Tatsächliche Kosten'!C9)))))))</f>
        <v/>
      </c>
      <c r="G9" s="39">
        <f t="shared" si="0"/>
        <v>0</v>
      </c>
      <c r="H9" s="40" t="str">
        <f t="shared" si="1"/>
        <v/>
      </c>
      <c r="I9" s="39" t="str">
        <f t="shared" si="2"/>
        <v/>
      </c>
      <c r="J9" s="41" t="str">
        <f t="shared" si="3"/>
        <v/>
      </c>
    </row>
    <row r="10" spans="1:10">
      <c r="A10" s="11" t="s">
        <v>18</v>
      </c>
      <c r="B10" s="102"/>
      <c r="C10" s="101"/>
      <c r="D10" s="39" t="str">
        <f>IF(C10=0,"",IF(COUNT(Grundwerte!$L$10:$L$13)=0,(Grundwerte!$G$10*'Tatsächliche Kosten'!C10*Grundwerte!$H$10)+(Grundwerte!$G$11*'Tatsächliche Kosten'!C10*Grundwerte!$H$11)+(Grundwerte!$G$12*'Tatsächliche Kosten'!C10*Grundwerte!$H$12)+(Grundwerte!$G$13*'Tatsächliche Kosten'!C10*Grundwerte!$H$13),(Grundwerte!$K$10*'Tatsächliche Kosten'!C10*Grundwerte!$L$10)+(Grundwerte!$K$11*'Tatsächliche Kosten'!C10*Grundwerte!$L$11)+(Grundwerte!$K$12*'Tatsächliche Kosten'!C10*Grundwerte!$L$12)+(Grundwerte!$K$13*'Tatsächliche Kosten'!C10*Grundwerte!$L$13)))</f>
        <v/>
      </c>
      <c r="E10" s="39" t="str">
        <f>IF(D10="","",D10*Grundwerte!$D$15)</f>
        <v/>
      </c>
      <c r="F10" s="39" t="str">
        <f>IF(AND(B10="",Grundwerte!$H$19&gt;0),"",IF(AND('Tatsächliche Kosten'!C10="",Grundwerte!$H$20&gt;0),"",IF(AND('Tatsächliche Kosten'!D10="",Grundwerte!$H$18&gt;0),"",IF(COUNT(Grundwerte!$H$18:$H$20)&gt;1,"Fehler!",IF(Grundwerte!$H$18&gt;0,IF(D10*Grundwerte!$H$18&lt;Grundwerte!$H$17,Grundwerte!$H$17,D10*Grundwerte!$H$18),IF(Grundwerte!$H$19&gt;0,IF(Grundwerte!$H$19*'Tatsächliche Kosten'!B10&lt;Grundwerte!$H$17,Grundwerte!$H$17,Grundwerte!$H$19*'Tatsächliche Kosten'!B10),IF(Grundwerte!$H$20*'Tatsächliche Kosten'!C10&lt;Grundwerte!$H$17,Grundwerte!$H$17,Grundwerte!$H$20*'Tatsächliche Kosten'!C10)))))))</f>
        <v/>
      </c>
      <c r="G10" s="39">
        <f t="shared" si="0"/>
        <v>0</v>
      </c>
      <c r="H10" s="40" t="str">
        <f t="shared" si="1"/>
        <v/>
      </c>
      <c r="I10" s="39" t="str">
        <f t="shared" si="2"/>
        <v/>
      </c>
      <c r="J10" s="41" t="str">
        <f t="shared" si="3"/>
        <v/>
      </c>
    </row>
    <row r="11" spans="1:10">
      <c r="A11" s="11" t="s">
        <v>19</v>
      </c>
      <c r="B11" s="102"/>
      <c r="C11" s="101"/>
      <c r="D11" s="39" t="str">
        <f>IF(C11=0,"",IF(COUNT(Grundwerte!$L$10:$L$13)=0,(Grundwerte!$G$10*'Tatsächliche Kosten'!C11*Grundwerte!$H$10)+(Grundwerte!$G$11*'Tatsächliche Kosten'!C11*Grundwerte!$H$11)+(Grundwerte!$G$12*'Tatsächliche Kosten'!C11*Grundwerte!$H$12)+(Grundwerte!$G$13*'Tatsächliche Kosten'!C11*Grundwerte!$H$13),(Grundwerte!$K$10*'Tatsächliche Kosten'!C11*Grundwerte!$L$10)+(Grundwerte!$K$11*'Tatsächliche Kosten'!C11*Grundwerte!$L$11)+(Grundwerte!$K$12*'Tatsächliche Kosten'!C11*Grundwerte!$L$12)+(Grundwerte!$K$13*'Tatsächliche Kosten'!C11*Grundwerte!$L$13)))</f>
        <v/>
      </c>
      <c r="E11" s="39" t="str">
        <f>IF(D11="","",D11*Grundwerte!$D$15)</f>
        <v/>
      </c>
      <c r="F11" s="39" t="str">
        <f>IF(AND(B11="",Grundwerte!$H$19&gt;0),"",IF(AND('Tatsächliche Kosten'!C11="",Grundwerte!$H$20&gt;0),"",IF(AND('Tatsächliche Kosten'!D11="",Grundwerte!$H$18&gt;0),"",IF(COUNT(Grundwerte!$H$18:$H$20)&gt;1,"Fehler!",IF(Grundwerte!$H$18&gt;0,IF(D11*Grundwerte!$H$18&lt;Grundwerte!$H$17,Grundwerte!$H$17,D11*Grundwerte!$H$18),IF(Grundwerte!$H$19&gt;0,IF(Grundwerte!$H$19*'Tatsächliche Kosten'!B11&lt;Grundwerte!$H$17,Grundwerte!$H$17,Grundwerte!$H$19*'Tatsächliche Kosten'!B11),IF(Grundwerte!$H$20*'Tatsächliche Kosten'!C11&lt;Grundwerte!$H$17,Grundwerte!$H$17,Grundwerte!$H$20*'Tatsächliche Kosten'!C11)))))))</f>
        <v/>
      </c>
      <c r="G11" s="39">
        <f t="shared" si="0"/>
        <v>0</v>
      </c>
      <c r="H11" s="40" t="str">
        <f t="shared" si="1"/>
        <v/>
      </c>
      <c r="I11" s="39" t="str">
        <f t="shared" si="2"/>
        <v/>
      </c>
      <c r="J11" s="41" t="str">
        <f t="shared" si="3"/>
        <v/>
      </c>
    </row>
    <row r="12" spans="1:10">
      <c r="A12" s="11" t="s">
        <v>20</v>
      </c>
      <c r="B12" s="102"/>
      <c r="C12" s="101"/>
      <c r="D12" s="39" t="str">
        <f>IF(C12=0,"",IF(COUNT(Grundwerte!$L$10:$L$13)=0,(Grundwerte!$G$10*'Tatsächliche Kosten'!C12*Grundwerte!$H$10)+(Grundwerte!$G$11*'Tatsächliche Kosten'!C12*Grundwerte!$H$11)+(Grundwerte!$G$12*'Tatsächliche Kosten'!C12*Grundwerte!$H$12)+(Grundwerte!$G$13*'Tatsächliche Kosten'!C12*Grundwerte!$H$13),(Grundwerte!$K$10*'Tatsächliche Kosten'!C12*Grundwerte!$L$10)+(Grundwerte!$K$11*'Tatsächliche Kosten'!C12*Grundwerte!$L$11)+(Grundwerte!$K$12*'Tatsächliche Kosten'!C12*Grundwerte!$L$12)+(Grundwerte!$K$13*'Tatsächliche Kosten'!C12*Grundwerte!$L$13)))</f>
        <v/>
      </c>
      <c r="E12" s="39" t="str">
        <f>IF(D12="","",D12*Grundwerte!$D$15)</f>
        <v/>
      </c>
      <c r="F12" s="39" t="str">
        <f>IF(AND(B12="",Grundwerte!$H$19&gt;0),"",IF(AND('Tatsächliche Kosten'!C12="",Grundwerte!$H$20&gt;0),"",IF(AND('Tatsächliche Kosten'!D12="",Grundwerte!$H$18&gt;0),"",IF(COUNT(Grundwerte!$H$18:$H$20)&gt;1,"Fehler!",IF(Grundwerte!$H$18&gt;0,IF(D12*Grundwerte!$H$18&lt;Grundwerte!$H$17,Grundwerte!$H$17,D12*Grundwerte!$H$18),IF(Grundwerte!$H$19&gt;0,IF(Grundwerte!$H$19*'Tatsächliche Kosten'!B12&lt;Grundwerte!$H$17,Grundwerte!$H$17,Grundwerte!$H$19*'Tatsächliche Kosten'!B12),IF(Grundwerte!$H$20*'Tatsächliche Kosten'!C12&lt;Grundwerte!$H$17,Grundwerte!$H$17,Grundwerte!$H$20*'Tatsächliche Kosten'!C12)))))))</f>
        <v/>
      </c>
      <c r="G12" s="39">
        <f t="shared" si="0"/>
        <v>0</v>
      </c>
      <c r="H12" s="40" t="str">
        <f t="shared" si="1"/>
        <v/>
      </c>
      <c r="I12" s="39" t="str">
        <f t="shared" si="2"/>
        <v/>
      </c>
      <c r="J12" s="41" t="str">
        <f t="shared" si="3"/>
        <v/>
      </c>
    </row>
    <row r="13" spans="1:10">
      <c r="A13" s="11" t="s">
        <v>21</v>
      </c>
      <c r="B13" s="102"/>
      <c r="C13" s="101"/>
      <c r="D13" s="39" t="str">
        <f>IF(C13=0,"",IF(COUNT(Grundwerte!$L$10:$L$13)=0,(Grundwerte!$G$10*'Tatsächliche Kosten'!C13*Grundwerte!$H$10)+(Grundwerte!$G$11*'Tatsächliche Kosten'!C13*Grundwerte!$H$11)+(Grundwerte!$G$12*'Tatsächliche Kosten'!C13*Grundwerte!$H$12)+(Grundwerte!$G$13*'Tatsächliche Kosten'!C13*Grundwerte!$H$13),(Grundwerte!$K$10*'Tatsächliche Kosten'!C13*Grundwerte!$L$10)+(Grundwerte!$K$11*'Tatsächliche Kosten'!C13*Grundwerte!$L$11)+(Grundwerte!$K$12*'Tatsächliche Kosten'!C13*Grundwerte!$L$12)+(Grundwerte!$K$13*'Tatsächliche Kosten'!C13*Grundwerte!$L$13)))</f>
        <v/>
      </c>
      <c r="E13" s="39" t="str">
        <f>IF(D13="","",D13*Grundwerte!$D$15)</f>
        <v/>
      </c>
      <c r="F13" s="39" t="str">
        <f>IF(AND(B13="",Grundwerte!$H$19&gt;0),"",IF(AND('Tatsächliche Kosten'!C13="",Grundwerte!$H$20&gt;0),"",IF(AND('Tatsächliche Kosten'!D13="",Grundwerte!$H$18&gt;0),"",IF(COUNT(Grundwerte!$H$18:$H$20)&gt;1,"Fehler!",IF(Grundwerte!$H$18&gt;0,IF(D13*Grundwerte!$H$18&lt;Grundwerte!$H$17,Grundwerte!$H$17,D13*Grundwerte!$H$18),IF(Grundwerte!$H$19&gt;0,IF(Grundwerte!$H$19*'Tatsächliche Kosten'!B13&lt;Grundwerte!$H$17,Grundwerte!$H$17,Grundwerte!$H$19*'Tatsächliche Kosten'!B13),IF(Grundwerte!$H$20*'Tatsächliche Kosten'!C13&lt;Grundwerte!$H$17,Grundwerte!$H$17,Grundwerte!$H$20*'Tatsächliche Kosten'!C13)))))))</f>
        <v/>
      </c>
      <c r="G13" s="39">
        <f t="shared" si="0"/>
        <v>0</v>
      </c>
      <c r="H13" s="40" t="str">
        <f t="shared" si="1"/>
        <v/>
      </c>
      <c r="I13" s="39" t="str">
        <f t="shared" si="2"/>
        <v/>
      </c>
      <c r="J13" s="41" t="str">
        <f t="shared" si="3"/>
        <v/>
      </c>
    </row>
    <row r="14" spans="1:10" ht="15.75" thickBot="1">
      <c r="A14" s="12" t="s">
        <v>22</v>
      </c>
      <c r="B14" s="103"/>
      <c r="C14" s="104"/>
      <c r="D14" s="42" t="str">
        <f>IF(C14=0,"",IF(COUNT(Grundwerte!$L$10:$L$13)=0,(Grundwerte!$G$10*'Tatsächliche Kosten'!C14*Grundwerte!$H$10)+(Grundwerte!$G$11*'Tatsächliche Kosten'!C14*Grundwerte!$H$11)+(Grundwerte!$G$12*'Tatsächliche Kosten'!C14*Grundwerte!$H$12)+(Grundwerte!$G$13*'Tatsächliche Kosten'!C14*Grundwerte!$H$13),(Grundwerte!$K$10*'Tatsächliche Kosten'!C14*Grundwerte!$L$10)+(Grundwerte!$K$11*'Tatsächliche Kosten'!C14*Grundwerte!$L$11)+(Grundwerte!$K$12*'Tatsächliche Kosten'!C14*Grundwerte!$L$12)+(Grundwerte!$K$13*'Tatsächliche Kosten'!C14*Grundwerte!$L$13)))</f>
        <v/>
      </c>
      <c r="E14" s="42" t="str">
        <f>IF(D14="","",D14*Grundwerte!$D$15)</f>
        <v/>
      </c>
      <c r="F14" s="42" t="str">
        <f>IF(AND(B14="",Grundwerte!$H$19&gt;0),"",IF(AND('Tatsächliche Kosten'!C14="",Grundwerte!$H$20&gt;0),"",IF(AND('Tatsächliche Kosten'!D14="",Grundwerte!$H$18&gt;0),"",IF(COUNT(Grundwerte!$H$18:$H$20)&gt;1,"Fehler!",IF(Grundwerte!$H$18&gt;0,IF(D14*Grundwerte!$H$18&lt;Grundwerte!$H$17,Grundwerte!$H$17,D14*Grundwerte!$H$18),IF(Grundwerte!$H$19&gt;0,IF(Grundwerte!$H$19*'Tatsächliche Kosten'!B14&lt;Grundwerte!$H$17,Grundwerte!$H$17,Grundwerte!$H$19*'Tatsächliche Kosten'!B14),IF(Grundwerte!$H$20*'Tatsächliche Kosten'!C14&lt;Grundwerte!$H$17,Grundwerte!$H$17,Grundwerte!$H$20*'Tatsächliche Kosten'!C14)))))))</f>
        <v/>
      </c>
      <c r="G14" s="42">
        <f t="shared" si="0"/>
        <v>0</v>
      </c>
      <c r="H14" s="43" t="str">
        <f t="shared" si="1"/>
        <v/>
      </c>
      <c r="I14" s="42" t="str">
        <f t="shared" si="2"/>
        <v/>
      </c>
      <c r="J14" s="44" t="str">
        <f t="shared" si="3"/>
        <v/>
      </c>
    </row>
    <row r="15" spans="1:10" ht="15.75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0" ht="15.75" thickBot="1">
      <c r="A16" s="45" t="s">
        <v>32</v>
      </c>
      <c r="B16" s="48">
        <f t="shared" ref="B16:G16" si="4">SUM(B3:B14)</f>
        <v>500</v>
      </c>
      <c r="C16" s="49">
        <f t="shared" si="4"/>
        <v>100000</v>
      </c>
      <c r="D16" s="49">
        <f t="shared" si="4"/>
        <v>10000</v>
      </c>
      <c r="E16" s="49">
        <f t="shared" si="4"/>
        <v>3000</v>
      </c>
      <c r="F16" s="49">
        <f t="shared" si="4"/>
        <v>2000</v>
      </c>
      <c r="G16" s="49">
        <f t="shared" si="4"/>
        <v>15000</v>
      </c>
      <c r="H16" s="50">
        <f t="shared" si="1"/>
        <v>0.15</v>
      </c>
      <c r="I16" s="51">
        <f t="shared" si="2"/>
        <v>200</v>
      </c>
      <c r="J16" s="52">
        <f t="shared" si="3"/>
        <v>30</v>
      </c>
    </row>
  </sheetData>
  <sheetProtection sheet="1" objects="1" scenarios="1" selectLockedCells="1"/>
  <mergeCells count="1">
    <mergeCell ref="A15:J15"/>
  </mergeCells>
  <conditionalFormatting sqref="F3:F14">
    <cfRule type="cellIs" dxfId="0" priority="1" operator="equal">
      <formula>"Fehler!"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Grundwerte</vt:lpstr>
      <vt:lpstr>Berechnung</vt:lpstr>
      <vt:lpstr>Tatsächliche Kosten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2011-07-14T16:11:52Z</dcterms:created>
  <dcterms:modified xsi:type="dcterms:W3CDTF">2011-07-29T09:38:53Z</dcterms:modified>
</cp:coreProperties>
</file>